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古旗 淳一\Dropbox\【STRコンサルティング】\Webサイト関係\ルーシー様打合せ以降\【記事作成】\作成済み\2.M&amp;A 手数料\Excelシート\"/>
    </mc:Choice>
  </mc:AlternateContent>
  <xr:revisionPtr revIDLastSave="0" documentId="13_ncr:1_{CE139D7A-4A8F-4E77-A668-F85F8824468B}" xr6:coauthVersionLast="45" xr6:coauthVersionMax="45" xr10:uidLastSave="{00000000-0000-0000-0000-000000000000}"/>
  <workbookProtection workbookAlgorithmName="SHA-512" workbookHashValue="nNniCrzt+E5XMhdP8rOdKFpcKcEeM4fcYCUDkdPVVtwYoq4Sbge4WW4U+CpUosl5ujJUYEO5YDrSzLz7sVYFIg==" workbookSaltValue="7v2x8pZxvblNrYYqR6Rj5Q==" workbookSpinCount="100000" lockStructure="1"/>
  <bookViews>
    <workbookView xWindow="-110" yWindow="-110" windowWidth="19420" windowHeight="11620" xr2:uid="{00000000-000D-0000-FFFF-FFFF00000000}"/>
  </bookViews>
  <sheets>
    <sheet name="入力と結果" sheetId="1" r:id="rId1"/>
    <sheet name="お知らせ" sheetId="9" r:id="rId2"/>
    <sheet name="前提と詳細 M&amp;Aセンター" sheetId="3" r:id="rId3"/>
    <sheet name="前提と詳細 M&amp;Aキャピタル" sheetId="4" r:id="rId4"/>
    <sheet name="前提と詳細 ストライク" sheetId="8" r:id="rId5"/>
    <sheet name="前提と詳細 FPG" sheetId="5" r:id="rId6"/>
    <sheet name="前提と詳細 フィンテック" sheetId="7" r:id="rId7"/>
  </sheets>
  <definedNames>
    <definedName name="_xlnm.Print_Area" localSheetId="0">入力と結果!$B$2:$L$34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7" l="1"/>
  <c r="C31" i="5"/>
  <c r="C36" i="8"/>
  <c r="C36" i="4"/>
  <c r="C36" i="3"/>
  <c r="D45" i="8"/>
  <c r="D44" i="8"/>
  <c r="D43" i="8"/>
  <c r="D42" i="8"/>
  <c r="D41" i="8"/>
  <c r="C38" i="8"/>
  <c r="E47" i="8" s="1"/>
  <c r="C35" i="8"/>
  <c r="C34" i="8"/>
  <c r="C33" i="8"/>
  <c r="C37" i="8" l="1"/>
  <c r="C44" i="8" s="1"/>
  <c r="E44" i="8" s="1"/>
  <c r="D40" i="7"/>
  <c r="D39" i="7"/>
  <c r="D38" i="7"/>
  <c r="D37" i="7"/>
  <c r="D36" i="7"/>
  <c r="C33" i="7"/>
  <c r="E42" i="7" s="1"/>
  <c r="C30" i="7"/>
  <c r="C29" i="7"/>
  <c r="C28" i="7"/>
  <c r="D39" i="5"/>
  <c r="D38" i="5"/>
  <c r="D37" i="5"/>
  <c r="D36" i="5"/>
  <c r="C33" i="5"/>
  <c r="E41" i="5" s="1"/>
  <c r="C30" i="5"/>
  <c r="C29" i="5"/>
  <c r="C28" i="5"/>
  <c r="C32" i="5" s="1"/>
  <c r="C39" i="5" s="1"/>
  <c r="D45" i="4"/>
  <c r="D44" i="4"/>
  <c r="D43" i="4"/>
  <c r="D42" i="4"/>
  <c r="D41" i="4"/>
  <c r="C38" i="4"/>
  <c r="E47" i="4" s="1"/>
  <c r="C35" i="4"/>
  <c r="C34" i="4"/>
  <c r="C33" i="4"/>
  <c r="C37" i="4" s="1"/>
  <c r="D42" i="3"/>
  <c r="D43" i="3"/>
  <c r="D44" i="3"/>
  <c r="D45" i="3"/>
  <c r="D41" i="3"/>
  <c r="C33" i="3"/>
  <c r="C38" i="3"/>
  <c r="E47" i="3" s="1"/>
  <c r="C35" i="3"/>
  <c r="C34" i="3"/>
  <c r="C41" i="8" l="1"/>
  <c r="E41" i="8" s="1"/>
  <c r="C45" i="8"/>
  <c r="E45" i="8" s="1"/>
  <c r="C43" i="8"/>
  <c r="E43" i="8" s="1"/>
  <c r="C42" i="8"/>
  <c r="E42" i="8" s="1"/>
  <c r="C32" i="7"/>
  <c r="C39" i="7" s="1"/>
  <c r="E39" i="7" s="1"/>
  <c r="E39" i="5"/>
  <c r="C36" i="5"/>
  <c r="E36" i="5" s="1"/>
  <c r="C38" i="5"/>
  <c r="E38" i="5" s="1"/>
  <c r="C37" i="5"/>
  <c r="E37" i="5" s="1"/>
  <c r="C44" i="4"/>
  <c r="E44" i="4" s="1"/>
  <c r="C41" i="4"/>
  <c r="E41" i="4" s="1"/>
  <c r="C43" i="4"/>
  <c r="E43" i="4" s="1"/>
  <c r="C42" i="4"/>
  <c r="E42" i="4" s="1"/>
  <c r="C45" i="4"/>
  <c r="E45" i="4" s="1"/>
  <c r="C37" i="3"/>
  <c r="E46" i="8" l="1"/>
  <c r="E48" i="8" s="1"/>
  <c r="E49" i="8" s="1"/>
  <c r="G30" i="1" s="1"/>
  <c r="I30" i="1" s="1"/>
  <c r="C36" i="7"/>
  <c r="E36" i="7" s="1"/>
  <c r="C37" i="7"/>
  <c r="E37" i="7" s="1"/>
  <c r="C40" i="7"/>
  <c r="E40" i="7" s="1"/>
  <c r="C38" i="7"/>
  <c r="E38" i="7" s="1"/>
  <c r="E40" i="5"/>
  <c r="E46" i="4"/>
  <c r="L29" i="1" s="1"/>
  <c r="C42" i="3"/>
  <c r="E42" i="3" s="1"/>
  <c r="C43" i="3"/>
  <c r="E43" i="3" s="1"/>
  <c r="C44" i="3"/>
  <c r="E44" i="3" s="1"/>
  <c r="C41" i="3"/>
  <c r="E41" i="3" s="1"/>
  <c r="C45" i="3"/>
  <c r="E45" i="3" s="1"/>
  <c r="L30" i="1" l="1"/>
  <c r="E42" i="5"/>
  <c r="E43" i="5" s="1"/>
  <c r="G31" i="1" s="1"/>
  <c r="I31" i="1" s="1"/>
  <c r="L31" i="1"/>
  <c r="E48" i="4"/>
  <c r="E49" i="4" s="1"/>
  <c r="G29" i="1" s="1"/>
  <c r="I29" i="1" s="1"/>
  <c r="E41" i="7"/>
  <c r="E46" i="3"/>
  <c r="E43" i="7" l="1"/>
  <c r="E44" i="7" s="1"/>
  <c r="G32" i="1" s="1"/>
  <c r="I32" i="1" s="1"/>
  <c r="L32" i="1"/>
  <c r="E48" i="3"/>
  <c r="L28" i="1"/>
  <c r="E49" i="3" l="1"/>
  <c r="G28" i="1" l="1"/>
  <c r="I28" i="1" s="1"/>
</calcChain>
</file>

<file path=xl/sharedStrings.xml><?xml version="1.0" encoding="utf-8"?>
<sst xmlns="http://schemas.openxmlformats.org/spreadsheetml/2006/main" count="281" uniqueCount="109">
  <si>
    <t>M&amp;A仲介会社の手数料概算シート</t>
    <rPh sb="3" eb="5">
      <t>チュウカイ</t>
    </rPh>
    <rPh sb="5" eb="7">
      <t>ガイシャ</t>
    </rPh>
    <rPh sb="8" eb="11">
      <t>テスウリョウ</t>
    </rPh>
    <rPh sb="11" eb="13">
      <t>ガイサン</t>
    </rPh>
    <phoneticPr fontId="2"/>
  </si>
  <si>
    <t>【入力】</t>
    <rPh sb="1" eb="3">
      <t>ニュウリョク</t>
    </rPh>
    <phoneticPr fontId="2"/>
  </si>
  <si>
    <t>千円</t>
    <rPh sb="0" eb="2">
      <t>センエン</t>
    </rPh>
    <phoneticPr fontId="2"/>
  </si>
  <si>
    <t>の色のセルが入力箇所です。</t>
    <rPh sb="1" eb="2">
      <t>イロ</t>
    </rPh>
    <rPh sb="6" eb="8">
      <t>ニュウリョク</t>
    </rPh>
    <rPh sb="8" eb="10">
      <t>カショ</t>
    </rPh>
    <phoneticPr fontId="2"/>
  </si>
  <si>
    <t>負債の部合計</t>
    <rPh sb="0" eb="2">
      <t>フサイ</t>
    </rPh>
    <rPh sb="3" eb="4">
      <t>ブ</t>
    </rPh>
    <rPh sb="4" eb="6">
      <t>ゴウケイ</t>
    </rPh>
    <phoneticPr fontId="2"/>
  </si>
  <si>
    <t>①</t>
    <phoneticPr fontId="2"/>
  </si>
  <si>
    <t>最新の決算書の貸借対照表から、以下の数値を入力してください。</t>
  </si>
  <si>
    <t>②</t>
    <phoneticPr fontId="2"/>
  </si>
  <si>
    <t>「株式がいくらで売れるか？」を入力してください。</t>
    <rPh sb="1" eb="3">
      <t>カブシキ</t>
    </rPh>
    <rPh sb="8" eb="9">
      <t>ウ</t>
    </rPh>
    <rPh sb="15" eb="17">
      <t>ニュウリョク</t>
    </rPh>
    <phoneticPr fontId="2"/>
  </si>
  <si>
    <t>株式総額（仮）</t>
    <rPh sb="0" eb="2">
      <t>カブシキ</t>
    </rPh>
    <rPh sb="2" eb="4">
      <t>ソウガク</t>
    </rPh>
    <rPh sb="5" eb="6">
      <t>カリ</t>
    </rPh>
    <phoneticPr fontId="2"/>
  </si>
  <si>
    <t>億円</t>
    <rPh sb="0" eb="2">
      <t>オクエン</t>
    </rPh>
    <phoneticPr fontId="2"/>
  </si>
  <si>
    <t>【計算結果】</t>
    <rPh sb="1" eb="3">
      <t>ケイサン</t>
    </rPh>
    <rPh sb="3" eb="5">
      <t>ケッカ</t>
    </rPh>
    <phoneticPr fontId="2"/>
  </si>
  <si>
    <t>あくまで仮定で、「試しにこれぐらいだとしたら・・・」という思い付きで十分です。</t>
    <rPh sb="4" eb="6">
      <t>カテイ</t>
    </rPh>
    <rPh sb="9" eb="10">
      <t>タメ</t>
    </rPh>
    <phoneticPr fontId="2"/>
  </si>
  <si>
    <t>日本M&amp;Aセンターの手数料計算の前提と詳細</t>
    <rPh sb="0" eb="2">
      <t>ニホン</t>
    </rPh>
    <rPh sb="10" eb="13">
      <t>テスウリョウ</t>
    </rPh>
    <rPh sb="13" eb="15">
      <t>ケイサン</t>
    </rPh>
    <rPh sb="16" eb="18">
      <t>ゼンテイ</t>
    </rPh>
    <rPh sb="19" eb="21">
      <t>ショウサイ</t>
    </rPh>
    <phoneticPr fontId="2"/>
  </si>
  <si>
    <t>報酬基準額</t>
    <rPh sb="0" eb="2">
      <t>ホウシュウ</t>
    </rPh>
    <rPh sb="2" eb="4">
      <t>キジュン</t>
    </rPh>
    <rPh sb="4" eb="5">
      <t>ガク</t>
    </rPh>
    <phoneticPr fontId="2"/>
  </si>
  <si>
    <t>レーマンテーブル</t>
    <phoneticPr fontId="2"/>
  </si>
  <si>
    <t>５億円以下</t>
    <rPh sb="1" eb="5">
      <t>オクエンイカ</t>
    </rPh>
    <phoneticPr fontId="2"/>
  </si>
  <si>
    <t>10億超50億円以下</t>
    <rPh sb="2" eb="3">
      <t>オク</t>
    </rPh>
    <rPh sb="3" eb="4">
      <t>チョウ</t>
    </rPh>
    <rPh sb="6" eb="10">
      <t>オクエンイカ</t>
    </rPh>
    <phoneticPr fontId="2"/>
  </si>
  <si>
    <t>５億超10億円以下</t>
    <rPh sb="1" eb="2">
      <t>オク</t>
    </rPh>
    <rPh sb="2" eb="3">
      <t>チョウ</t>
    </rPh>
    <rPh sb="5" eb="7">
      <t>オクエン</t>
    </rPh>
    <rPh sb="7" eb="9">
      <t>イカ</t>
    </rPh>
    <phoneticPr fontId="2"/>
  </si>
  <si>
    <t>100億円超</t>
    <rPh sb="3" eb="5">
      <t>オクエン</t>
    </rPh>
    <rPh sb="5" eb="6">
      <t>チョウ</t>
    </rPh>
    <phoneticPr fontId="2"/>
  </si>
  <si>
    <t>【公表情報より】</t>
    <rPh sb="1" eb="3">
      <t>コウヒョウ</t>
    </rPh>
    <rPh sb="3" eb="5">
      <t>ジョウホウ</t>
    </rPh>
    <phoneticPr fontId="2"/>
  </si>
  <si>
    <t>日本M&amp;Aセンターのホームページで公表されている、以下の手数料計算を採用しました。</t>
    <rPh sb="0" eb="2">
      <t>ニホン</t>
    </rPh>
    <rPh sb="17" eb="19">
      <t>コウヒョウ</t>
    </rPh>
    <rPh sb="25" eb="27">
      <t>イカ</t>
    </rPh>
    <rPh sb="28" eb="31">
      <t>テスウリョウ</t>
    </rPh>
    <rPh sb="31" eb="33">
      <t>ケイサン</t>
    </rPh>
    <rPh sb="34" eb="36">
      <t>サイヨウ</t>
    </rPh>
    <phoneticPr fontId="2"/>
  </si>
  <si>
    <t>着手金設定あり（金額非公表）</t>
    <rPh sb="0" eb="2">
      <t>チャクシュ</t>
    </rPh>
    <rPh sb="2" eb="3">
      <t>キン</t>
    </rPh>
    <rPh sb="3" eb="5">
      <t>セッテイ</t>
    </rPh>
    <rPh sb="8" eb="10">
      <t>キンガク</t>
    </rPh>
    <rPh sb="10" eb="11">
      <t>ヒ</t>
    </rPh>
    <rPh sb="11" eb="13">
      <t>コウヒョウ</t>
    </rPh>
    <phoneticPr fontId="2"/>
  </si>
  <si>
    <t>備考</t>
    <rPh sb="0" eb="2">
      <t>ビコウ</t>
    </rPh>
    <phoneticPr fontId="2"/>
  </si>
  <si>
    <t>その他備考情報</t>
    <rPh sb="2" eb="3">
      <t>タ</t>
    </rPh>
    <rPh sb="3" eb="5">
      <t>ビコウ</t>
    </rPh>
    <rPh sb="5" eb="7">
      <t>ジョウホウ</t>
    </rPh>
    <phoneticPr fontId="2"/>
  </si>
  <si>
    <t>参照URL：</t>
    <rPh sb="0" eb="2">
      <t>サンショウ</t>
    </rPh>
    <phoneticPr fontId="2"/>
  </si>
  <si>
    <t>https://www.nihon-ma.co.jp/service/fee/</t>
  </si>
  <si>
    <t>　必ず事前にご確認をお願いいたします。</t>
    <rPh sb="1" eb="2">
      <t>カナラ</t>
    </rPh>
    <rPh sb="3" eb="5">
      <t>ジゼン</t>
    </rPh>
    <rPh sb="7" eb="9">
      <t>カクニン</t>
    </rPh>
    <rPh sb="11" eb="12">
      <t>ネガ</t>
    </rPh>
    <phoneticPr fontId="2"/>
  </si>
  <si>
    <t>※会社からの公式発表ではないため、案件によって値引き／値増しがある可能性があります。</t>
    <rPh sb="1" eb="3">
      <t>カイシャ</t>
    </rPh>
    <rPh sb="6" eb="8">
      <t>コウシキ</t>
    </rPh>
    <rPh sb="8" eb="10">
      <t>ハッピョウ</t>
    </rPh>
    <rPh sb="17" eb="19">
      <t>アンケン</t>
    </rPh>
    <rPh sb="23" eb="25">
      <t>ネビ</t>
    </rPh>
    <rPh sb="27" eb="29">
      <t>ネマ</t>
    </rPh>
    <rPh sb="33" eb="36">
      <t>カノウセイ</t>
    </rPh>
    <phoneticPr fontId="2"/>
  </si>
  <si>
    <t>【手数料の計算】</t>
    <rPh sb="1" eb="4">
      <t>テスウリョウ</t>
    </rPh>
    <rPh sb="5" eb="7">
      <t>ケイサン</t>
    </rPh>
    <phoneticPr fontId="2"/>
  </si>
  <si>
    <t>中間報酬なし</t>
    <rPh sb="0" eb="2">
      <t>チュウカン</t>
    </rPh>
    <rPh sb="2" eb="4">
      <t>ホウシュウ</t>
    </rPh>
    <phoneticPr fontId="2"/>
  </si>
  <si>
    <t>計算前提</t>
    <rPh sb="0" eb="2">
      <t>ケイサン</t>
    </rPh>
    <rPh sb="2" eb="4">
      <t>ゼンテイ</t>
    </rPh>
    <phoneticPr fontId="2"/>
  </si>
  <si>
    <t>株式売買価格</t>
    <rPh sb="0" eb="2">
      <t>カブシキ</t>
    </rPh>
    <rPh sb="2" eb="4">
      <t>バイバイ</t>
    </rPh>
    <rPh sb="4" eb="6">
      <t>カカク</t>
    </rPh>
    <phoneticPr fontId="2"/>
  </si>
  <si>
    <t>負債の部総額</t>
    <rPh sb="0" eb="2">
      <t>フサイ</t>
    </rPh>
    <rPh sb="3" eb="4">
      <t>ブ</t>
    </rPh>
    <rPh sb="4" eb="6">
      <t>ソウガク</t>
    </rPh>
    <phoneticPr fontId="2"/>
  </si>
  <si>
    <t>借入金の額</t>
    <rPh sb="0" eb="2">
      <t>カリイレ</t>
    </rPh>
    <rPh sb="2" eb="3">
      <t>キン</t>
    </rPh>
    <rPh sb="4" eb="5">
      <t>ガク</t>
    </rPh>
    <phoneticPr fontId="2"/>
  </si>
  <si>
    <t>50億超100億以下</t>
    <rPh sb="3" eb="4">
      <t>チョウ</t>
    </rPh>
    <rPh sb="8" eb="10">
      <t>イカ</t>
    </rPh>
    <phoneticPr fontId="2"/>
  </si>
  <si>
    <t>割当額</t>
    <rPh sb="0" eb="2">
      <t>ワリアテ</t>
    </rPh>
    <rPh sb="2" eb="3">
      <t>ガク</t>
    </rPh>
    <phoneticPr fontId="2"/>
  </si>
  <si>
    <t>料率</t>
    <rPh sb="0" eb="2">
      <t>リョウリツ</t>
    </rPh>
    <phoneticPr fontId="2"/>
  </si>
  <si>
    <t>手数料額</t>
    <rPh sb="0" eb="3">
      <t>テスウリョウ</t>
    </rPh>
    <rPh sb="3" eb="4">
      <t>ガク</t>
    </rPh>
    <phoneticPr fontId="2"/>
  </si>
  <si>
    <t>基準</t>
    <rPh sb="0" eb="2">
      <t>キジュン</t>
    </rPh>
    <phoneticPr fontId="2"/>
  </si>
  <si>
    <t>それ以上</t>
    <rPh sb="2" eb="4">
      <t>イジョウ</t>
    </rPh>
    <phoneticPr fontId="2"/>
  </si>
  <si>
    <t>合計</t>
    <rPh sb="0" eb="2">
      <t>ゴウケイ</t>
    </rPh>
    <phoneticPr fontId="2"/>
  </si>
  <si>
    <t>最低報酬</t>
    <rPh sb="0" eb="2">
      <t>サイテイ</t>
    </rPh>
    <rPh sb="2" eb="4">
      <t>ホウシュウ</t>
    </rPh>
    <phoneticPr fontId="2"/>
  </si>
  <si>
    <t>（単位：千円）</t>
    <rPh sb="1" eb="3">
      <t>タンイ</t>
    </rPh>
    <rPh sb="4" eb="6">
      <t>センエン</t>
    </rPh>
    <phoneticPr fontId="2"/>
  </si>
  <si>
    <t>税込額</t>
    <rPh sb="0" eb="2">
      <t>ゼイコミ</t>
    </rPh>
    <rPh sb="2" eb="3">
      <t>ガク</t>
    </rPh>
    <phoneticPr fontId="2"/>
  </si>
  <si>
    <t>M&amp;Aキャピタルパートナーズの手数料計算の前提と詳細</t>
    <rPh sb="15" eb="18">
      <t>テスウリョウ</t>
    </rPh>
    <rPh sb="18" eb="20">
      <t>ケイサン</t>
    </rPh>
    <rPh sb="21" eb="23">
      <t>ゼンテイ</t>
    </rPh>
    <rPh sb="24" eb="26">
      <t>ショウサイ</t>
    </rPh>
    <phoneticPr fontId="2"/>
  </si>
  <si>
    <t>M&amp;Aキャピタルパートナーズのホームページで公表されている、以下の手数料計算を採用しました。</t>
    <rPh sb="22" eb="24">
      <t>コウヒョウ</t>
    </rPh>
    <rPh sb="30" eb="32">
      <t>イカ</t>
    </rPh>
    <rPh sb="33" eb="36">
      <t>テスウリョウ</t>
    </rPh>
    <rPh sb="36" eb="38">
      <t>ケイサン</t>
    </rPh>
    <rPh sb="39" eb="41">
      <t>サイヨウ</t>
    </rPh>
    <phoneticPr fontId="2"/>
  </si>
  <si>
    <t>https://www.ma-cp.com/about/fee.html</t>
    <phoneticPr fontId="2"/>
  </si>
  <si>
    <t>移動総資産基準</t>
    <rPh sb="0" eb="2">
      <t>イドウ</t>
    </rPh>
    <rPh sb="2" eb="5">
      <t>ソウシサン</t>
    </rPh>
    <rPh sb="5" eb="7">
      <t>キジュン</t>
    </rPh>
    <phoneticPr fontId="2"/>
  </si>
  <si>
    <t>株式価値基準</t>
    <rPh sb="0" eb="2">
      <t>カブシキ</t>
    </rPh>
    <rPh sb="2" eb="4">
      <t>カチ</t>
    </rPh>
    <rPh sb="4" eb="6">
      <t>キジュン</t>
    </rPh>
    <phoneticPr fontId="2"/>
  </si>
  <si>
    <t>中間報酬あり（成功報酬の10%を内金として）</t>
    <rPh sb="0" eb="2">
      <t>チュウカン</t>
    </rPh>
    <rPh sb="2" eb="4">
      <t>ホウシュウ</t>
    </rPh>
    <rPh sb="7" eb="9">
      <t>セイコウ</t>
    </rPh>
    <rPh sb="9" eb="11">
      <t>ホウシュウ</t>
    </rPh>
    <rPh sb="16" eb="18">
      <t>ウチキン</t>
    </rPh>
    <phoneticPr fontId="2"/>
  </si>
  <si>
    <t>千円（株式売価＋負債の部総額）</t>
    <rPh sb="0" eb="2">
      <t>センエン</t>
    </rPh>
    <rPh sb="3" eb="5">
      <t>カブシキ</t>
    </rPh>
    <rPh sb="5" eb="7">
      <t>バイカ</t>
    </rPh>
    <rPh sb="8" eb="10">
      <t>フサイ</t>
    </rPh>
    <rPh sb="11" eb="12">
      <t>ブ</t>
    </rPh>
    <rPh sb="12" eb="14">
      <t>ソウガク</t>
    </rPh>
    <phoneticPr fontId="2"/>
  </si>
  <si>
    <t>千円（株式売買価格）</t>
    <rPh sb="0" eb="2">
      <t>センエン</t>
    </rPh>
    <rPh sb="3" eb="5">
      <t>カブシキ</t>
    </rPh>
    <rPh sb="5" eb="7">
      <t>バイバイ</t>
    </rPh>
    <rPh sb="7" eb="9">
      <t>カカク</t>
    </rPh>
    <phoneticPr fontId="2"/>
  </si>
  <si>
    <t>仲介各社の標準的な手数料は、以下のとおりです。</t>
    <rPh sb="0" eb="2">
      <t>チュウカイ</t>
    </rPh>
    <rPh sb="2" eb="4">
      <t>カクシャ</t>
    </rPh>
    <rPh sb="5" eb="8">
      <t>ヒョウジュンテキ</t>
    </rPh>
    <rPh sb="9" eb="12">
      <t>テスウリョウ</t>
    </rPh>
    <rPh sb="14" eb="16">
      <t>イカ</t>
    </rPh>
    <phoneticPr fontId="2"/>
  </si>
  <si>
    <t>FPGの手数料計算の前提と詳細</t>
    <rPh sb="4" eb="7">
      <t>テスウリョウ</t>
    </rPh>
    <rPh sb="7" eb="9">
      <t>ケイサン</t>
    </rPh>
    <rPh sb="10" eb="12">
      <t>ゼンテイ</t>
    </rPh>
    <rPh sb="13" eb="15">
      <t>ショウサイ</t>
    </rPh>
    <phoneticPr fontId="2"/>
  </si>
  <si>
    <t>FPGのホームページで公表されている、以下の手数料計算を採用しました。</t>
    <rPh sb="11" eb="13">
      <t>コウヒョウ</t>
    </rPh>
    <rPh sb="19" eb="21">
      <t>イカ</t>
    </rPh>
    <rPh sb="22" eb="25">
      <t>テスウリョウ</t>
    </rPh>
    <rPh sb="25" eb="27">
      <t>ケイサン</t>
    </rPh>
    <rPh sb="28" eb="30">
      <t>サイヨウ</t>
    </rPh>
    <phoneticPr fontId="2"/>
  </si>
  <si>
    <t>https://www.fpg.jp/service/service03.html</t>
    <phoneticPr fontId="2"/>
  </si>
  <si>
    <t>着手金なし</t>
    <rPh sb="0" eb="2">
      <t>チャクシュ</t>
    </rPh>
    <rPh sb="2" eb="3">
      <t>キン</t>
    </rPh>
    <phoneticPr fontId="2"/>
  </si>
  <si>
    <t>月額報酬なし</t>
    <rPh sb="0" eb="2">
      <t>ゲツガク</t>
    </rPh>
    <rPh sb="2" eb="4">
      <t>ホウシュウ</t>
    </rPh>
    <phoneticPr fontId="2"/>
  </si>
  <si>
    <t>月額報酬あり（基本合意後30万円／月）</t>
    <rPh sb="0" eb="2">
      <t>ゲツガク</t>
    </rPh>
    <rPh sb="2" eb="4">
      <t>ホウシュウ</t>
    </rPh>
    <rPh sb="7" eb="9">
      <t>キホン</t>
    </rPh>
    <rPh sb="9" eb="11">
      <t>ゴウイ</t>
    </rPh>
    <rPh sb="11" eb="12">
      <t>ゴ</t>
    </rPh>
    <rPh sb="14" eb="16">
      <t>マンエン</t>
    </rPh>
    <rPh sb="17" eb="18">
      <t>ツキ</t>
    </rPh>
    <phoneticPr fontId="2"/>
  </si>
  <si>
    <t>フィンテックM&amp;Aソリューションの手数料計算の前提と詳細</t>
    <rPh sb="17" eb="20">
      <t>テスウリョウ</t>
    </rPh>
    <rPh sb="20" eb="22">
      <t>ケイサン</t>
    </rPh>
    <rPh sb="23" eb="25">
      <t>ゼンテイ</t>
    </rPh>
    <rPh sb="26" eb="28">
      <t>ショウサイ</t>
    </rPh>
    <phoneticPr fontId="2"/>
  </si>
  <si>
    <t>フィンテックM&amp;Aソリューションのホームページで公表されている、以下の手数料計算を採用しました。</t>
    <rPh sb="24" eb="26">
      <t>コウヒョウ</t>
    </rPh>
    <rPh sb="32" eb="34">
      <t>イカ</t>
    </rPh>
    <rPh sb="35" eb="38">
      <t>テスウリョウ</t>
    </rPh>
    <rPh sb="38" eb="40">
      <t>ケイサン</t>
    </rPh>
    <rPh sb="41" eb="43">
      <t>サイヨウ</t>
    </rPh>
    <phoneticPr fontId="2"/>
  </si>
  <si>
    <t>https://www.fintechma.co.jp/price.php</t>
    <phoneticPr fontId="2"/>
  </si>
  <si>
    <t>企業価値基準</t>
    <rPh sb="0" eb="2">
      <t>キギョウ</t>
    </rPh>
    <rPh sb="2" eb="4">
      <t>カチ</t>
    </rPh>
    <rPh sb="4" eb="6">
      <t>キジュン</t>
    </rPh>
    <phoneticPr fontId="2"/>
  </si>
  <si>
    <t>千円（株式売価＋借入金の額）</t>
    <rPh sb="0" eb="2">
      <t>センエン</t>
    </rPh>
    <rPh sb="3" eb="5">
      <t>カブシキ</t>
    </rPh>
    <rPh sb="5" eb="7">
      <t>バイカ</t>
    </rPh>
    <rPh sb="8" eb="10">
      <t>カリイレ</t>
    </rPh>
    <rPh sb="10" eb="11">
      <t>キン</t>
    </rPh>
    <rPh sb="12" eb="13">
      <t>ガク</t>
    </rPh>
    <phoneticPr fontId="2"/>
  </si>
  <si>
    <t>日本M&amp;Aセンター</t>
    <rPh sb="0" eb="2">
      <t>ニホン</t>
    </rPh>
    <phoneticPr fontId="2"/>
  </si>
  <si>
    <t>M&amp;Aキャピタルパートナーズ</t>
    <phoneticPr fontId="2"/>
  </si>
  <si>
    <t>FPG</t>
    <phoneticPr fontId="2"/>
  </si>
  <si>
    <t>フィンテックM&amp;Aソリューション</t>
    <phoneticPr fontId="2"/>
  </si>
  <si>
    <t>仲介会社</t>
    <rPh sb="0" eb="2">
      <t>チュウカイ</t>
    </rPh>
    <rPh sb="2" eb="4">
      <t>ガイシャ</t>
    </rPh>
    <phoneticPr fontId="2"/>
  </si>
  <si>
    <t>成功報酬(税込)÷株式売価</t>
    <rPh sb="0" eb="2">
      <t>セイコウ</t>
    </rPh>
    <rPh sb="2" eb="4">
      <t>ホウシュウ</t>
    </rPh>
    <rPh sb="5" eb="7">
      <t>ゼイコミ</t>
    </rPh>
    <rPh sb="9" eb="11">
      <t>カブシキ</t>
    </rPh>
    <rPh sb="11" eb="13">
      <t>バイカ</t>
    </rPh>
    <phoneticPr fontId="2"/>
  </si>
  <si>
    <t>成功報酬額</t>
    <rPh sb="0" eb="2">
      <t>セイコウ</t>
    </rPh>
    <rPh sb="2" eb="4">
      <t>ホウシュウ</t>
    </rPh>
    <rPh sb="4" eb="5">
      <t>ガク</t>
    </rPh>
    <phoneticPr fontId="2"/>
  </si>
  <si>
    <t>成功報酬率</t>
    <rPh sb="0" eb="2">
      <t>セイコウ</t>
    </rPh>
    <rPh sb="2" eb="4">
      <t>ホウシュウ</t>
    </rPh>
    <rPh sb="4" eb="5">
      <t>リツ</t>
    </rPh>
    <phoneticPr fontId="2"/>
  </si>
  <si>
    <t>税込金額</t>
    <rPh sb="0" eb="2">
      <t>ゼイコミ</t>
    </rPh>
    <rPh sb="2" eb="4">
      <t>キンガク</t>
    </rPh>
    <phoneticPr fontId="2"/>
  </si>
  <si>
    <t>各社の手数料設定や詳細な計算過程は別シートをご覧ください。</t>
    <rPh sb="0" eb="2">
      <t>カクシャ</t>
    </rPh>
    <rPh sb="3" eb="6">
      <t>テスウリョウ</t>
    </rPh>
    <rPh sb="6" eb="8">
      <t>セッテイ</t>
    </rPh>
    <rPh sb="9" eb="11">
      <t>ショウサイ</t>
    </rPh>
    <rPh sb="12" eb="14">
      <t>ケイサン</t>
    </rPh>
    <rPh sb="14" eb="16">
      <t>カテイ</t>
    </rPh>
    <rPh sb="17" eb="18">
      <t>ベツ</t>
    </rPh>
    <rPh sb="23" eb="24">
      <t>ラン</t>
    </rPh>
    <phoneticPr fontId="2"/>
  </si>
  <si>
    <t>万円</t>
    <rPh sb="0" eb="1">
      <t>マン</t>
    </rPh>
    <rPh sb="1" eb="2">
      <t>エン</t>
    </rPh>
    <phoneticPr fontId="2"/>
  </si>
  <si>
    <t>%</t>
    <phoneticPr fontId="2"/>
  </si>
  <si>
    <t>基本合意時に内金で10%支払い</t>
    <rPh sb="0" eb="2">
      <t>キホン</t>
    </rPh>
    <rPh sb="2" eb="4">
      <t>ゴウイ</t>
    </rPh>
    <rPh sb="4" eb="5">
      <t>ジ</t>
    </rPh>
    <rPh sb="6" eb="8">
      <t>ウチキン</t>
    </rPh>
    <rPh sb="12" eb="14">
      <t>シハラ</t>
    </rPh>
    <phoneticPr fontId="2"/>
  </si>
  <si>
    <t>着手金等は要確認</t>
    <rPh sb="0" eb="2">
      <t>チャクシュ</t>
    </rPh>
    <rPh sb="2" eb="3">
      <t>キン</t>
    </rPh>
    <rPh sb="3" eb="4">
      <t>トウ</t>
    </rPh>
    <rPh sb="5" eb="6">
      <t>ヨウ</t>
    </rPh>
    <rPh sb="6" eb="8">
      <t>カクニン</t>
    </rPh>
    <phoneticPr fontId="2"/>
  </si>
  <si>
    <t>※</t>
    <phoneticPr fontId="2"/>
  </si>
  <si>
    <t>着手金あり（50万円）</t>
    <rPh sb="0" eb="2">
      <t>チャクシュ</t>
    </rPh>
    <rPh sb="2" eb="3">
      <t>キン</t>
    </rPh>
    <rPh sb="8" eb="9">
      <t>マン</t>
    </rPh>
    <rPh sb="9" eb="10">
      <t>エン</t>
    </rPh>
    <phoneticPr fontId="2"/>
  </si>
  <si>
    <t>万円＋税</t>
    <rPh sb="0" eb="2">
      <t>マンエン</t>
    </rPh>
    <rPh sb="3" eb="4">
      <t>ゼイ</t>
    </rPh>
    <phoneticPr fontId="2"/>
  </si>
  <si>
    <t>着手金税込55万円
基本合意以降月額報酬税込33万円／月</t>
    <rPh sb="0" eb="2">
      <t>チャクシュ</t>
    </rPh>
    <rPh sb="2" eb="3">
      <t>キン</t>
    </rPh>
    <rPh sb="3" eb="5">
      <t>ゼイコミ</t>
    </rPh>
    <rPh sb="7" eb="9">
      <t>マンエン</t>
    </rPh>
    <rPh sb="10" eb="12">
      <t>キホン</t>
    </rPh>
    <rPh sb="12" eb="14">
      <t>ゴウイ</t>
    </rPh>
    <rPh sb="14" eb="16">
      <t>イコウ</t>
    </rPh>
    <rPh sb="16" eb="18">
      <t>ゲツガク</t>
    </rPh>
    <rPh sb="18" eb="20">
      <t>ホウシュウ</t>
    </rPh>
    <rPh sb="20" eb="22">
      <t>ゼイコミ</t>
    </rPh>
    <rPh sb="24" eb="26">
      <t>マンエン</t>
    </rPh>
    <rPh sb="27" eb="28">
      <t>ツキ</t>
    </rPh>
    <phoneticPr fontId="2"/>
  </si>
  <si>
    <t>ストライクの手数料計算の前提と詳細</t>
    <rPh sb="6" eb="9">
      <t>テスウリョウ</t>
    </rPh>
    <rPh sb="9" eb="11">
      <t>ケイサン</t>
    </rPh>
    <rPh sb="12" eb="14">
      <t>ゼンテイ</t>
    </rPh>
    <rPh sb="15" eb="17">
      <t>ショウサイ</t>
    </rPh>
    <phoneticPr fontId="2"/>
  </si>
  <si>
    <t>【関係者からの取材より】</t>
    <rPh sb="1" eb="4">
      <t>カンケイシャ</t>
    </rPh>
    <rPh sb="7" eb="9">
      <t>シュザイ</t>
    </rPh>
    <phoneticPr fontId="2"/>
  </si>
  <si>
    <t>ストライクの手数料計算はネット上で公表されていないため、</t>
    <rPh sb="6" eb="9">
      <t>テスウリョウ</t>
    </rPh>
    <rPh sb="9" eb="11">
      <t>ケイサン</t>
    </rPh>
    <rPh sb="15" eb="16">
      <t>ジョウ</t>
    </rPh>
    <rPh sb="17" eb="19">
      <t>コウヒョウ</t>
    </rPh>
    <phoneticPr fontId="2"/>
  </si>
  <si>
    <t>関係者からの取材で確認しました。</t>
    <rPh sb="0" eb="3">
      <t>カンケイシャ</t>
    </rPh>
    <rPh sb="6" eb="8">
      <t>シュザイ</t>
    </rPh>
    <rPh sb="9" eb="11">
      <t>カクニン</t>
    </rPh>
    <phoneticPr fontId="2"/>
  </si>
  <si>
    <t>変更の可能性には十分ご留意ください。</t>
    <rPh sb="0" eb="2">
      <t>ヘンコウ</t>
    </rPh>
    <rPh sb="3" eb="6">
      <t>カノウセイ</t>
    </rPh>
    <rPh sb="8" eb="10">
      <t>ジュウブン</t>
    </rPh>
    <rPh sb="11" eb="13">
      <t>リュウイ</t>
    </rPh>
    <phoneticPr fontId="2"/>
  </si>
  <si>
    <t>オーナー受取額基準</t>
    <rPh sb="4" eb="7">
      <t>ウケトリガク</t>
    </rPh>
    <rPh sb="7" eb="9">
      <t>キジュン</t>
    </rPh>
    <phoneticPr fontId="2"/>
  </si>
  <si>
    <r>
      <t>うち借入金等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※1</t>
    </r>
    <rPh sb="2" eb="4">
      <t>カリイレ</t>
    </rPh>
    <rPh sb="4" eb="5">
      <t>キン</t>
    </rPh>
    <rPh sb="5" eb="6">
      <t>トウ</t>
    </rPh>
    <phoneticPr fontId="2"/>
  </si>
  <si>
    <t>※1 短期借入金、１年内返済長期借入金、借入金、社債、役員借入金などの合計</t>
    <rPh sb="3" eb="5">
      <t>タンキ</t>
    </rPh>
    <rPh sb="5" eb="7">
      <t>カリイレ</t>
    </rPh>
    <rPh sb="7" eb="8">
      <t>キン</t>
    </rPh>
    <rPh sb="10" eb="12">
      <t>ネンナイ</t>
    </rPh>
    <rPh sb="12" eb="14">
      <t>ヘンサイ</t>
    </rPh>
    <rPh sb="14" eb="16">
      <t>チョウキ</t>
    </rPh>
    <rPh sb="16" eb="18">
      <t>カリイレ</t>
    </rPh>
    <rPh sb="18" eb="19">
      <t>キン</t>
    </rPh>
    <rPh sb="20" eb="22">
      <t>カリイレ</t>
    </rPh>
    <rPh sb="22" eb="23">
      <t>キン</t>
    </rPh>
    <rPh sb="24" eb="26">
      <t>シャサイ</t>
    </rPh>
    <rPh sb="27" eb="29">
      <t>ヤクイン</t>
    </rPh>
    <rPh sb="29" eb="31">
      <t>カリイレ</t>
    </rPh>
    <rPh sb="31" eb="32">
      <t>キン</t>
    </rPh>
    <rPh sb="35" eb="37">
      <t>ゴウケイ</t>
    </rPh>
    <phoneticPr fontId="2"/>
  </si>
  <si>
    <r>
      <t>うち株主からの借入</t>
    </r>
    <r>
      <rPr>
        <b/>
        <vertAlign val="superscript"/>
        <sz val="8"/>
        <color theme="1"/>
        <rFont val="游ゴシック"/>
        <family val="3"/>
        <charset val="128"/>
        <scheme val="minor"/>
      </rPr>
      <t>※2</t>
    </r>
    <rPh sb="2" eb="4">
      <t>カブヌシ</t>
    </rPh>
    <rPh sb="7" eb="9">
      <t>カリイレ</t>
    </rPh>
    <phoneticPr fontId="2"/>
  </si>
  <si>
    <t>千円</t>
    <rPh sb="0" eb="2">
      <t>センエン</t>
    </rPh>
    <phoneticPr fontId="2"/>
  </si>
  <si>
    <t>※2 ※1の借入金等のうち、株主が債権者であるものの合計</t>
    <rPh sb="6" eb="8">
      <t>カリイレ</t>
    </rPh>
    <rPh sb="8" eb="9">
      <t>キン</t>
    </rPh>
    <rPh sb="9" eb="10">
      <t>トウ</t>
    </rPh>
    <rPh sb="14" eb="16">
      <t>カブヌシ</t>
    </rPh>
    <rPh sb="17" eb="20">
      <t>サイケンシャ</t>
    </rPh>
    <rPh sb="26" eb="28">
      <t>ゴウケイ</t>
    </rPh>
    <phoneticPr fontId="2"/>
  </si>
  <si>
    <t>ストライク</t>
    <phoneticPr fontId="2"/>
  </si>
  <si>
    <t>着手金設定あり（金額非公表）
※計算式は公表情報ではない</t>
    <rPh sb="0" eb="2">
      <t>チャクシュ</t>
    </rPh>
    <rPh sb="2" eb="3">
      <t>キン</t>
    </rPh>
    <rPh sb="3" eb="5">
      <t>セッテイ</t>
    </rPh>
    <rPh sb="8" eb="10">
      <t>キンガク</t>
    </rPh>
    <rPh sb="10" eb="11">
      <t>ヒ</t>
    </rPh>
    <rPh sb="11" eb="13">
      <t>コウヒョウ</t>
    </rPh>
    <rPh sb="16" eb="19">
      <t>ケイサンシキ</t>
    </rPh>
    <rPh sb="20" eb="22">
      <t>コウヒョウ</t>
    </rPh>
    <rPh sb="22" eb="24">
      <t>ジョウホウ</t>
    </rPh>
    <phoneticPr fontId="2"/>
  </si>
  <si>
    <t>株主からの借入額</t>
    <rPh sb="0" eb="2">
      <t>カブヌシ</t>
    </rPh>
    <rPh sb="5" eb="7">
      <t>カリイレ</t>
    </rPh>
    <rPh sb="7" eb="8">
      <t>ガク</t>
    </rPh>
    <phoneticPr fontId="2"/>
  </si>
  <si>
    <t>千円（株式売価＋株主からの借入）</t>
    <rPh sb="0" eb="2">
      <t>センエン</t>
    </rPh>
    <rPh sb="3" eb="5">
      <t>カブシキ</t>
    </rPh>
    <rPh sb="5" eb="7">
      <t>バイカ</t>
    </rPh>
    <rPh sb="8" eb="10">
      <t>カブヌシ</t>
    </rPh>
    <rPh sb="13" eb="15">
      <t>カリイレ</t>
    </rPh>
    <phoneticPr fontId="2"/>
  </si>
  <si>
    <t>　また、ストライクは最低報酬額含め計算式を公表していないため、こちらも各自ご確認ください。</t>
    <rPh sb="10" eb="12">
      <t>サイテイ</t>
    </rPh>
    <rPh sb="12" eb="14">
      <t>ホウシュウ</t>
    </rPh>
    <rPh sb="14" eb="15">
      <t>ガク</t>
    </rPh>
    <rPh sb="15" eb="16">
      <t>フク</t>
    </rPh>
    <rPh sb="17" eb="20">
      <t>ケイサンシキ</t>
    </rPh>
    <rPh sb="21" eb="23">
      <t>コウヒョウ</t>
    </rPh>
    <rPh sb="35" eb="37">
      <t>カクジ</t>
    </rPh>
    <rPh sb="38" eb="40">
      <t>カクニン</t>
    </rPh>
    <phoneticPr fontId="2"/>
  </si>
  <si>
    <t>※日本M&amp;AセンターとM&amp;Aキャピタルパートナーズの最低報酬額は公表情報でないため、各自ご確認ください。</t>
    <rPh sb="1" eb="3">
      <t>ニホン</t>
    </rPh>
    <rPh sb="26" eb="28">
      <t>サイテイ</t>
    </rPh>
    <rPh sb="28" eb="30">
      <t>ホウシュウ</t>
    </rPh>
    <rPh sb="30" eb="31">
      <t>ガク</t>
    </rPh>
    <rPh sb="32" eb="34">
      <t>コウヒョウ</t>
    </rPh>
    <rPh sb="34" eb="36">
      <t>ジョウホウ</t>
    </rPh>
    <rPh sb="42" eb="44">
      <t>カクジ</t>
    </rPh>
    <rPh sb="45" eb="47">
      <t>カクニン</t>
    </rPh>
    <phoneticPr fontId="2"/>
  </si>
  <si>
    <t>最低報酬額</t>
    <phoneticPr fontId="2"/>
  </si>
  <si>
    <t>【成功報酬の最低報酬額】</t>
    <rPh sb="1" eb="3">
      <t>セイコウ</t>
    </rPh>
    <rPh sb="3" eb="5">
      <t>ホウシュウ</t>
    </rPh>
    <phoneticPr fontId="2"/>
  </si>
  <si>
    <t>最低報酬額は手数料計算の影響が大きいため、取材で得た以下の金額を考慮します。</t>
    <rPh sb="6" eb="9">
      <t>テスウリョウ</t>
    </rPh>
    <rPh sb="9" eb="11">
      <t>ケイサン</t>
    </rPh>
    <rPh sb="12" eb="14">
      <t>エイキョウ</t>
    </rPh>
    <rPh sb="15" eb="16">
      <t>オオ</t>
    </rPh>
    <rPh sb="21" eb="23">
      <t>シュザイ</t>
    </rPh>
    <rPh sb="24" eb="25">
      <t>エ</t>
    </rPh>
    <rPh sb="26" eb="28">
      <t>イカ</t>
    </rPh>
    <rPh sb="29" eb="31">
      <t>キンガク</t>
    </rPh>
    <rPh sb="32" eb="34">
      <t>コウリョ</t>
    </rPh>
    <phoneticPr fontId="2"/>
  </si>
  <si>
    <t>上記URLより、最低報酬額は以下のとおりと公表されています。</t>
    <rPh sb="0" eb="2">
      <t>ジョウキ</t>
    </rPh>
    <rPh sb="14" eb="16">
      <t>イカ</t>
    </rPh>
    <rPh sb="21" eb="23">
      <t>コウヒョウ</t>
    </rPh>
    <phoneticPr fontId="2"/>
  </si>
  <si>
    <t>株式会社STRコンサルティングからのお知らせ</t>
    <rPh sb="0" eb="4">
      <t>カブシキガイシャ</t>
    </rPh>
    <rPh sb="19" eb="20">
      <t>シ</t>
    </rPh>
    <phoneticPr fontId="2"/>
  </si>
  <si>
    <t>公式HPでM&amp;Aの成功ポイントをすべてまとめた本を無料配布しています。</t>
    <rPh sb="0" eb="2">
      <t>コウシキ</t>
    </rPh>
    <rPh sb="9" eb="11">
      <t>セイコウ</t>
    </rPh>
    <rPh sb="23" eb="24">
      <t>ホン</t>
    </rPh>
    <rPh sb="25" eb="27">
      <t>ムリョウ</t>
    </rPh>
    <rPh sb="27" eb="29">
      <t>ハイフ</t>
    </rPh>
    <phoneticPr fontId="2"/>
  </si>
  <si>
    <t>ぜひダウンロードしてご覧ください！</t>
    <rPh sb="11" eb="12">
      <t>ラン</t>
    </rPh>
    <phoneticPr fontId="2"/>
  </si>
  <si>
    <t>また、YouTubeチャンネルもやっていますので、ぜひチャンネル登録お願いします！</t>
    <rPh sb="32" eb="34">
      <t>トウロク</t>
    </rPh>
    <rPh sb="35" eb="36">
      <t>ネガ</t>
    </rPh>
    <phoneticPr fontId="2"/>
  </si>
  <si>
    <t>動画：絶対ダメ！M&amp;Aの値決めでやってはいけないたった１つの勘違い【動画で学ぶM&amp;A】</t>
    <rPh sb="0" eb="2">
      <t>ドウガ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</si>
</sst>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2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b/>
      <sz val="11"/>
      <color rgb="FF00B050"/>
      <name val="游ゴシック"/>
      <family val="3"/>
      <charset val="128"/>
      <scheme val="minor"/>
    </font>
    <font>
      <sz val="11"/>
      <color rgb="FF00B05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9"/>
      <color theme="1" tint="0.499984740745262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0"/>
      <color theme="1" tint="0.499984740745262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vertAlign val="superscript"/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38" fontId="0" fillId="0" borderId="0" xfId="1" applyFont="1" applyAlignment="1"/>
    <xf numFmtId="0" fontId="4" fillId="0" borderId="0" xfId="0" applyFont="1"/>
    <xf numFmtId="0" fontId="0" fillId="2" borderId="1" xfId="0" applyFill="1" applyBorder="1"/>
    <xf numFmtId="0" fontId="3" fillId="0" borderId="2" xfId="0" applyFont="1" applyBorder="1"/>
    <xf numFmtId="0" fontId="7" fillId="0" borderId="0" xfId="0" applyFont="1" applyFill="1" applyBorder="1"/>
    <xf numFmtId="0" fontId="6" fillId="0" borderId="0" xfId="0" applyFont="1"/>
    <xf numFmtId="0" fontId="7" fillId="0" borderId="0" xfId="0" applyFont="1"/>
    <xf numFmtId="0" fontId="3" fillId="0" borderId="0" xfId="0" applyFont="1" applyBorder="1"/>
    <xf numFmtId="0" fontId="8" fillId="0" borderId="0" xfId="3"/>
    <xf numFmtId="3" fontId="3" fillId="0" borderId="0" xfId="0" applyNumberFormat="1" applyFont="1"/>
    <xf numFmtId="0" fontId="10" fillId="0" borderId="0" xfId="0" applyFont="1" applyFill="1" applyBorder="1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12" fillId="3" borderId="6" xfId="0" applyFont="1" applyFill="1" applyBorder="1"/>
    <xf numFmtId="9" fontId="3" fillId="3" borderId="6" xfId="0" applyNumberFormat="1" applyFont="1" applyFill="1" applyBorder="1" applyAlignment="1">
      <alignment horizontal="center"/>
    </xf>
    <xf numFmtId="0" fontId="12" fillId="0" borderId="0" xfId="0" applyFont="1"/>
    <xf numFmtId="9" fontId="3" fillId="0" borderId="0" xfId="0" applyNumberFormat="1" applyFont="1" applyAlignment="1">
      <alignment horizontal="center"/>
    </xf>
    <xf numFmtId="0" fontId="12" fillId="3" borderId="0" xfId="0" applyFont="1" applyFill="1"/>
    <xf numFmtId="9" fontId="3" fillId="3" borderId="0" xfId="0" applyNumberFormat="1" applyFont="1" applyFill="1" applyAlignment="1">
      <alignment horizontal="center"/>
    </xf>
    <xf numFmtId="0" fontId="12" fillId="3" borderId="5" xfId="0" applyFont="1" applyFill="1" applyBorder="1"/>
    <xf numFmtId="9" fontId="3" fillId="3" borderId="5" xfId="0" applyNumberFormat="1" applyFont="1" applyFill="1" applyBorder="1" applyAlignment="1">
      <alignment horizontal="center"/>
    </xf>
    <xf numFmtId="177" fontId="0" fillId="0" borderId="0" xfId="2" applyNumberFormat="1" applyFont="1" applyAlignment="1"/>
    <xf numFmtId="0" fontId="13" fillId="4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38" fontId="0" fillId="3" borderId="0" xfId="1" applyFont="1" applyFill="1" applyAlignment="1"/>
    <xf numFmtId="177" fontId="0" fillId="3" borderId="0" xfId="2" applyNumberFormat="1" applyFont="1" applyFill="1" applyAlignment="1"/>
    <xf numFmtId="38" fontId="0" fillId="3" borderId="5" xfId="1" applyFont="1" applyFill="1" applyBorder="1" applyAlignment="1">
      <alignment horizontal="right"/>
    </xf>
    <xf numFmtId="38" fontId="0" fillId="3" borderId="5" xfId="1" applyFont="1" applyFill="1" applyBorder="1" applyAlignment="1"/>
    <xf numFmtId="177" fontId="0" fillId="3" borderId="5" xfId="2" applyNumberFormat="1" applyFont="1" applyFill="1" applyBorder="1" applyAlignment="1"/>
    <xf numFmtId="38" fontId="3" fillId="0" borderId="0" xfId="1" applyFont="1" applyAlignment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right"/>
    </xf>
    <xf numFmtId="38" fontId="3" fillId="0" borderId="6" xfId="1" applyFont="1" applyBorder="1" applyAlignment="1"/>
    <xf numFmtId="38" fontId="3" fillId="0" borderId="10" xfId="1" applyFont="1" applyBorder="1" applyAlignment="1"/>
    <xf numFmtId="0" fontId="12" fillId="0" borderId="5" xfId="0" applyFont="1" applyBorder="1"/>
    <xf numFmtId="9" fontId="3" fillId="0" borderId="5" xfId="0" applyNumberFormat="1" applyFont="1" applyBorder="1" applyAlignment="1">
      <alignment horizontal="center"/>
    </xf>
    <xf numFmtId="38" fontId="0" fillId="0" borderId="5" xfId="1" applyFont="1" applyBorder="1" applyAlignment="1"/>
    <xf numFmtId="177" fontId="0" fillId="0" borderId="5" xfId="2" applyNumberFormat="1" applyFont="1" applyBorder="1" applyAlignment="1"/>
    <xf numFmtId="38" fontId="0" fillId="0" borderId="5" xfId="1" applyFont="1" applyBorder="1" applyAlignment="1">
      <alignment horizontal="right"/>
    </xf>
    <xf numFmtId="177" fontId="3" fillId="3" borderId="6" xfId="0" applyNumberFormat="1" applyFont="1" applyFill="1" applyBorder="1" applyAlignment="1">
      <alignment horizontal="center"/>
    </xf>
    <xf numFmtId="177" fontId="3" fillId="0" borderId="0" xfId="0" applyNumberFormat="1" applyFont="1" applyAlignment="1">
      <alignment horizontal="center"/>
    </xf>
    <xf numFmtId="177" fontId="3" fillId="3" borderId="0" xfId="0" applyNumberFormat="1" applyFont="1" applyFill="1" applyAlignment="1">
      <alignment horizontal="center"/>
    </xf>
    <xf numFmtId="177" fontId="3" fillId="3" borderId="5" xfId="0" applyNumberFormat="1" applyFont="1" applyFill="1" applyBorder="1" applyAlignment="1">
      <alignment horizontal="center"/>
    </xf>
    <xf numFmtId="0" fontId="15" fillId="0" borderId="5" xfId="0" applyFont="1" applyBorder="1"/>
    <xf numFmtId="0" fontId="9" fillId="0" borderId="4" xfId="0" applyFont="1" applyBorder="1"/>
    <xf numFmtId="0" fontId="16" fillId="4" borderId="9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38" fontId="18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40" fontId="18" fillId="0" borderId="0" xfId="1" applyNumberFormat="1" applyFont="1" applyAlignment="1">
      <alignment vertical="center"/>
    </xf>
    <xf numFmtId="38" fontId="18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40" fontId="18" fillId="0" borderId="5" xfId="1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0" fontId="3" fillId="0" borderId="11" xfId="0" applyFont="1" applyBorder="1"/>
    <xf numFmtId="0" fontId="9" fillId="0" borderId="13" xfId="0" applyFont="1" applyBorder="1"/>
    <xf numFmtId="0" fontId="6" fillId="0" borderId="16" xfId="0" applyFont="1" applyBorder="1"/>
    <xf numFmtId="38" fontId="3" fillId="2" borderId="12" xfId="1" applyFont="1" applyFill="1" applyBorder="1" applyAlignment="1" applyProtection="1">
      <protection locked="0"/>
    </xf>
    <xf numFmtId="38" fontId="3" fillId="2" borderId="15" xfId="1" applyFont="1" applyFill="1" applyBorder="1" applyAlignment="1" applyProtection="1">
      <protection locked="0"/>
    </xf>
    <xf numFmtId="176" fontId="3" fillId="2" borderId="3" xfId="1" applyNumberFormat="1" applyFont="1" applyFill="1" applyBorder="1" applyAlignment="1" applyProtection="1"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3" fillId="0" borderId="17" xfId="0" applyFont="1" applyBorder="1"/>
    <xf numFmtId="38" fontId="3" fillId="2" borderId="18" xfId="1" applyFont="1" applyFill="1" applyBorder="1" applyAlignment="1" applyProtection="1">
      <protection locked="0"/>
    </xf>
    <xf numFmtId="0" fontId="6" fillId="0" borderId="19" xfId="0" applyFont="1" applyBorder="1"/>
    <xf numFmtId="0" fontId="22" fillId="0" borderId="14" xfId="0" applyFont="1" applyBorder="1"/>
    <xf numFmtId="38" fontId="18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wrapText="1"/>
    </xf>
    <xf numFmtId="0" fontId="16" fillId="4" borderId="8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xHK8UfEs4tI" TargetMode="External"/><Relationship Id="rId2" Type="http://schemas.openxmlformats.org/officeDocument/2006/relationships/image" Target="../media/image1.jpg"/><Relationship Id="rId1" Type="http://schemas.openxmlformats.org/officeDocument/2006/relationships/hyperlink" Target="https://str.co.jp/lp/ebook" TargetMode="Externa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641350</xdr:colOff>
      <xdr:row>19</xdr:row>
      <xdr:rowOff>0</xdr:rowOff>
    </xdr:from>
    <xdr:to>
      <xdr:col>3</xdr:col>
      <xdr:colOff>698500</xdr:colOff>
      <xdr:row>20</xdr:row>
      <xdr:rowOff>95250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BF815C83-68B9-4FB3-94B2-1969F1618AA8}"/>
            </a:ext>
          </a:extLst>
        </xdr:cNvPr>
        <xdr:cNvSpPr/>
      </xdr:nvSpPr>
      <xdr:spPr>
        <a:xfrm rot="10800000">
          <a:off x="1022350" y="3752850"/>
          <a:ext cx="1225550" cy="330200"/>
        </a:xfrm>
        <a:prstGeom prst="triangle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31750</xdr:colOff>
      <xdr:row>5</xdr:row>
      <xdr:rowOff>50800</xdr:rowOff>
    </xdr:from>
    <xdr:to>
      <xdr:col>11</xdr:col>
      <xdr:colOff>622300</xdr:colOff>
      <xdr:row>17</xdr:row>
      <xdr:rowOff>222250</xdr:rowOff>
    </xdr:to>
    <xdr:pic>
      <xdr:nvPicPr>
        <xdr:cNvPr id="3" name="図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52E65-4249-4F6C-90E8-A0B81788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073150"/>
          <a:ext cx="6534150" cy="29146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10</xdr:col>
      <xdr:colOff>546100</xdr:colOff>
      <xdr:row>36</xdr:row>
      <xdr:rowOff>84738</xdr:rowOff>
    </xdr:to>
    <xdr:pic>
      <xdr:nvPicPr>
        <xdr:cNvPr id="7" name="図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12610FA-A132-4071-BDAA-D538650F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350" y="4908550"/>
          <a:ext cx="5829300" cy="3285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youtu.be/xHK8UfEs4tI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ihon-ma.co.jp/service/fe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a-cp.com/about/fee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fpg.jp/service/service03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fintechma.co.jp/pric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L35"/>
  <sheetViews>
    <sheetView showGridLines="0" tabSelected="1" zoomScale="85" zoomScaleNormal="85" workbookViewId="0"/>
  </sheetViews>
  <sheetFormatPr defaultRowHeight="18" x14ac:dyDescent="0.55000000000000004"/>
  <cols>
    <col min="1" max="1" width="2.4140625" customWidth="1"/>
    <col min="2" max="2" width="2.58203125" customWidth="1"/>
    <col min="3" max="3" width="15.33203125" customWidth="1"/>
    <col min="4" max="4" width="12.08203125" style="2" customWidth="1"/>
    <col min="5" max="5" width="7" style="2" customWidth="1"/>
    <col min="6" max="6" width="11.6640625" customWidth="1"/>
    <col min="7" max="7" width="17.6640625" customWidth="1"/>
    <col min="9" max="9" width="13.33203125" customWidth="1"/>
    <col min="10" max="10" width="6.6640625" customWidth="1"/>
    <col min="11" max="11" width="33.9140625" customWidth="1"/>
    <col min="12" max="12" width="11.9140625" customWidth="1"/>
  </cols>
  <sheetData>
    <row r="1" spans="1:5" ht="13" customHeight="1" x14ac:dyDescent="0.55000000000000004">
      <c r="A1" s="71"/>
    </row>
    <row r="2" spans="1:5" x14ac:dyDescent="0.55000000000000004">
      <c r="B2" s="1" t="s">
        <v>0</v>
      </c>
    </row>
    <row r="3" spans="1:5" ht="18.5" thickBot="1" x14ac:dyDescent="0.6"/>
    <row r="4" spans="1:5" ht="18.5" thickBot="1" x14ac:dyDescent="0.6">
      <c r="C4" s="4"/>
      <c r="D4" s="2" t="s">
        <v>3</v>
      </c>
    </row>
    <row r="6" spans="1:5" x14ac:dyDescent="0.55000000000000004">
      <c r="B6" s="3" t="s">
        <v>1</v>
      </c>
    </row>
    <row r="7" spans="1:5" ht="23.5" customHeight="1" x14ac:dyDescent="0.55000000000000004">
      <c r="B7" s="1" t="s">
        <v>5</v>
      </c>
      <c r="C7" s="1" t="s">
        <v>6</v>
      </c>
    </row>
    <row r="8" spans="1:5" ht="6.5" customHeight="1" x14ac:dyDescent="0.55000000000000004"/>
    <row r="9" spans="1:5" x14ac:dyDescent="0.55000000000000004">
      <c r="C9" s="63" t="s">
        <v>4</v>
      </c>
      <c r="D9" s="66"/>
      <c r="E9" s="64" t="s">
        <v>2</v>
      </c>
    </row>
    <row r="10" spans="1:5" ht="20" x14ac:dyDescent="0.55000000000000004">
      <c r="C10" s="72" t="s">
        <v>89</v>
      </c>
      <c r="D10" s="73"/>
      <c r="E10" s="74" t="s">
        <v>2</v>
      </c>
    </row>
    <row r="11" spans="1:5" x14ac:dyDescent="0.55000000000000004">
      <c r="C11" s="75" t="s">
        <v>91</v>
      </c>
      <c r="D11" s="67"/>
      <c r="E11" s="65" t="s">
        <v>92</v>
      </c>
    </row>
    <row r="12" spans="1:5" x14ac:dyDescent="0.55000000000000004">
      <c r="C12" s="6" t="s">
        <v>90</v>
      </c>
    </row>
    <row r="13" spans="1:5" x14ac:dyDescent="0.55000000000000004">
      <c r="C13" s="6" t="s">
        <v>93</v>
      </c>
    </row>
    <row r="15" spans="1:5" ht="21" customHeight="1" x14ac:dyDescent="0.55000000000000004">
      <c r="B15" s="1" t="s">
        <v>7</v>
      </c>
      <c r="C15" s="1" t="s">
        <v>8</v>
      </c>
    </row>
    <row r="16" spans="1:5" x14ac:dyDescent="0.55000000000000004">
      <c r="C16" s="8" t="s">
        <v>12</v>
      </c>
    </row>
    <row r="17" spans="2:12" ht="8" customHeight="1" x14ac:dyDescent="0.55000000000000004"/>
    <row r="18" spans="2:12" x14ac:dyDescent="0.55000000000000004">
      <c r="C18" s="5" t="s">
        <v>9</v>
      </c>
      <c r="D18" s="68"/>
      <c r="E18" s="49" t="s">
        <v>10</v>
      </c>
    </row>
    <row r="22" spans="2:12" x14ac:dyDescent="0.55000000000000004">
      <c r="B22" s="3" t="s">
        <v>11</v>
      </c>
    </row>
    <row r="23" spans="2:12" ht="4.5" customHeight="1" x14ac:dyDescent="0.55000000000000004"/>
    <row r="24" spans="2:12" x14ac:dyDescent="0.55000000000000004">
      <c r="C24" s="1" t="s">
        <v>53</v>
      </c>
    </row>
    <row r="25" spans="2:12" x14ac:dyDescent="0.55000000000000004">
      <c r="C25" s="35" t="s">
        <v>74</v>
      </c>
    </row>
    <row r="26" spans="2:12" ht="20" x14ac:dyDescent="0.6">
      <c r="C26" s="82" t="s">
        <v>69</v>
      </c>
      <c r="D26" s="81"/>
      <c r="E26" s="81"/>
      <c r="F26" s="81"/>
      <c r="G26" s="81" t="s">
        <v>71</v>
      </c>
      <c r="H26" s="81"/>
      <c r="I26" s="81" t="s">
        <v>72</v>
      </c>
      <c r="J26" s="81"/>
      <c r="K26" s="50" t="s">
        <v>23</v>
      </c>
      <c r="L26" s="50" t="s">
        <v>42</v>
      </c>
    </row>
    <row r="27" spans="2:12" x14ac:dyDescent="0.55000000000000004">
      <c r="C27" s="83"/>
      <c r="D27" s="83"/>
      <c r="E27" s="83"/>
      <c r="F27" s="83"/>
      <c r="G27" s="80" t="s">
        <v>73</v>
      </c>
      <c r="H27" s="80"/>
      <c r="I27" s="83" t="s">
        <v>70</v>
      </c>
      <c r="J27" s="83"/>
      <c r="K27" s="48"/>
      <c r="L27" s="62" t="s">
        <v>79</v>
      </c>
    </row>
    <row r="28" spans="2:12" ht="50" customHeight="1" x14ac:dyDescent="0.55000000000000004">
      <c r="C28" s="78" t="s">
        <v>65</v>
      </c>
      <c r="D28" s="78"/>
      <c r="E28" s="78"/>
      <c r="F28" s="78"/>
      <c r="G28" s="53">
        <f>+'前提と詳細 M&amp;Aセンター'!E49/10</f>
        <v>2200</v>
      </c>
      <c r="H28" s="54" t="s">
        <v>75</v>
      </c>
      <c r="I28" s="55" t="e">
        <f>+G28/($D$18*10000)*100</f>
        <v>#DIV/0!</v>
      </c>
      <c r="J28" s="54" t="s">
        <v>76</v>
      </c>
      <c r="K28" s="51" t="s">
        <v>22</v>
      </c>
      <c r="L28" s="60" t="str">
        <f>+IF('前提と詳細 M&amp;Aセンター'!E46&lt;'前提と詳細 M&amp;Aセンター'!E47,"適用","")</f>
        <v>適用</v>
      </c>
    </row>
    <row r="29" spans="2:12" ht="50" customHeight="1" x14ac:dyDescent="0.55000000000000004">
      <c r="C29" s="78" t="s">
        <v>66</v>
      </c>
      <c r="D29" s="78"/>
      <c r="E29" s="78"/>
      <c r="F29" s="78"/>
      <c r="G29" s="53">
        <f>+'前提と詳細 M&amp;Aキャピタル'!E49/10</f>
        <v>2750.0000000000005</v>
      </c>
      <c r="H29" s="54" t="s">
        <v>75</v>
      </c>
      <c r="I29" s="55" t="e">
        <f>+G29/($D$18*10000)*100</f>
        <v>#DIV/0!</v>
      </c>
      <c r="J29" s="54" t="s">
        <v>76</v>
      </c>
      <c r="K29" s="51" t="s">
        <v>77</v>
      </c>
      <c r="L29" s="60" t="str">
        <f>+IF('前提と詳細 M&amp;Aキャピタル'!E46&lt;'前提と詳細 M&amp;Aキャピタル'!E47,"適用","")</f>
        <v>適用</v>
      </c>
    </row>
    <row r="30" spans="2:12" ht="50" customHeight="1" x14ac:dyDescent="0.55000000000000004">
      <c r="C30" s="70" t="s">
        <v>94</v>
      </c>
      <c r="D30" s="70"/>
      <c r="E30" s="70"/>
      <c r="F30" s="70"/>
      <c r="G30" s="76">
        <f>+'前提と詳細 ストライク'!E49/10</f>
        <v>1100</v>
      </c>
      <c r="H30" s="54" t="s">
        <v>75</v>
      </c>
      <c r="I30" s="55" t="e">
        <f>+G30/($D$18*10000)*100</f>
        <v>#DIV/0!</v>
      </c>
      <c r="J30" s="54" t="s">
        <v>76</v>
      </c>
      <c r="K30" s="59" t="s">
        <v>95</v>
      </c>
      <c r="L30" s="77" t="str">
        <f>+IF('前提と詳細 ストライク'!E46&lt;'前提と詳細 ストライク'!E47,"適用","")</f>
        <v>適用</v>
      </c>
    </row>
    <row r="31" spans="2:12" ht="50" customHeight="1" x14ac:dyDescent="0.55000000000000004">
      <c r="C31" s="78" t="s">
        <v>67</v>
      </c>
      <c r="D31" s="78"/>
      <c r="E31" s="78"/>
      <c r="F31" s="78"/>
      <c r="G31" s="53">
        <f>+'前提と詳細 FPG'!E43/10</f>
        <v>1100</v>
      </c>
      <c r="H31" s="54" t="s">
        <v>75</v>
      </c>
      <c r="I31" s="55" t="e">
        <f t="shared" ref="I31:I32" si="0">+G31/($D$18*10000)*100</f>
        <v>#DIV/0!</v>
      </c>
      <c r="J31" s="54" t="s">
        <v>76</v>
      </c>
      <c r="K31" s="59" t="s">
        <v>82</v>
      </c>
      <c r="L31" s="60" t="str">
        <f>+IF('前提と詳細 FPG'!E40&lt;'前提と詳細 FPG'!E41,"適用","")</f>
        <v>適用</v>
      </c>
    </row>
    <row r="32" spans="2:12" ht="50" customHeight="1" x14ac:dyDescent="0.55000000000000004">
      <c r="C32" s="79" t="s">
        <v>68</v>
      </c>
      <c r="D32" s="79"/>
      <c r="E32" s="79"/>
      <c r="F32" s="79"/>
      <c r="G32" s="56">
        <f>+'前提と詳細 フィンテック'!E44/10</f>
        <v>550</v>
      </c>
      <c r="H32" s="57" t="s">
        <v>75</v>
      </c>
      <c r="I32" s="58" t="e">
        <f t="shared" si="0"/>
        <v>#DIV/0!</v>
      </c>
      <c r="J32" s="57" t="s">
        <v>76</v>
      </c>
      <c r="K32" s="52" t="s">
        <v>78</v>
      </c>
      <c r="L32" s="61" t="str">
        <f>+IF('前提と詳細 フィンテック'!E41&lt;'前提と詳細 フィンテック'!E42,"適用","")</f>
        <v>適用</v>
      </c>
    </row>
    <row r="33" spans="3:12" ht="4.5" customHeight="1" x14ac:dyDescent="0.55000000000000004"/>
    <row r="34" spans="3:12" x14ac:dyDescent="0.55000000000000004">
      <c r="C34" t="s">
        <v>99</v>
      </c>
      <c r="L34" s="71"/>
    </row>
    <row r="35" spans="3:12" x14ac:dyDescent="0.55000000000000004">
      <c r="C35" t="s">
        <v>98</v>
      </c>
    </row>
  </sheetData>
  <sheetProtection algorithmName="SHA-512" hashValue="MMKJix9vgUCbmxY01WccUHelzG5TTITV7VPauOZC1C5fbZgWGXnsnytSPNUhSvT2DQPZJ1p1EQ8YEkGDgLfDtg==" saltValue="Nc789VEOctWBLIyCFL8/ug==" spinCount="100000" sheet="1" objects="1" scenarios="1" selectLockedCells="1"/>
  <mergeCells count="10">
    <mergeCell ref="G26:H26"/>
    <mergeCell ref="C26:F26"/>
    <mergeCell ref="I26:J26"/>
    <mergeCell ref="I27:J27"/>
    <mergeCell ref="C27:F27"/>
    <mergeCell ref="C28:F28"/>
    <mergeCell ref="C29:F29"/>
    <mergeCell ref="C31:F31"/>
    <mergeCell ref="C32:F32"/>
    <mergeCell ref="G27:H27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&amp;L&amp;"-,斜体"株式会社STRコンサルティング&amp;R印刷日時：&amp;T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B8102-F07E-48AA-8963-BFBA6B5B2D97}">
  <sheetPr>
    <tabColor rgb="FFFFC000"/>
  </sheetPr>
  <dimension ref="A1:C22"/>
  <sheetViews>
    <sheetView showGridLines="0" workbookViewId="0"/>
  </sheetViews>
  <sheetFormatPr defaultRowHeight="18" x14ac:dyDescent="0.55000000000000004"/>
  <cols>
    <col min="1" max="1" width="2.5" customWidth="1"/>
    <col min="2" max="2" width="2.58203125" customWidth="1"/>
  </cols>
  <sheetData>
    <row r="1" spans="1:3" ht="8.5" customHeight="1" x14ac:dyDescent="0.55000000000000004">
      <c r="A1" s="71"/>
    </row>
    <row r="2" spans="1:3" x14ac:dyDescent="0.55000000000000004">
      <c r="B2" s="1" t="s">
        <v>104</v>
      </c>
    </row>
    <row r="4" spans="1:3" x14ac:dyDescent="0.55000000000000004">
      <c r="C4" t="s">
        <v>105</v>
      </c>
    </row>
    <row r="5" spans="1:3" x14ac:dyDescent="0.55000000000000004">
      <c r="C5" t="s">
        <v>106</v>
      </c>
    </row>
    <row r="21" spans="3:3" x14ac:dyDescent="0.55000000000000004">
      <c r="C21" t="s">
        <v>107</v>
      </c>
    </row>
    <row r="22" spans="3:3" x14ac:dyDescent="0.55000000000000004">
      <c r="C22" s="10" t="s">
        <v>108</v>
      </c>
    </row>
  </sheetData>
  <sheetProtection algorithmName="SHA-512" hashValue="alveKBWJ7NJwTC3+k2/CxsUpotNZheOl1sn5O8wJJ6ZwYmqWtWqFBteSjctXgAp19wBnO6Ik01zcf2q2waOocw==" saltValue="uoCLB7kSIEZ0WHgcLn1vFA==" spinCount="100000" sheet="1" objects="1" scenarios="1" selectLockedCells="1"/>
  <phoneticPr fontId="2"/>
  <hyperlinks>
    <hyperlink ref="C22" r:id="rId1" xr:uid="{F79F5B63-DB3E-4651-9134-72329944C232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3BEF4-84A4-468A-8255-EB69338FFAD9}">
  <sheetPr>
    <pageSetUpPr fitToPage="1"/>
  </sheetPr>
  <dimension ref="A1:F50"/>
  <sheetViews>
    <sheetView showGridLines="0" workbookViewId="0"/>
  </sheetViews>
  <sheetFormatPr defaultRowHeight="18" x14ac:dyDescent="0.55000000000000004"/>
  <cols>
    <col min="1" max="1" width="2.25" customWidth="1"/>
    <col min="2" max="3" width="16.1640625" customWidth="1"/>
    <col min="4" max="4" width="11.9140625" customWidth="1"/>
    <col min="5" max="6" width="16.1640625" customWidth="1"/>
  </cols>
  <sheetData>
    <row r="1" spans="1:3" x14ac:dyDescent="0.55000000000000004">
      <c r="A1" s="69" t="s">
        <v>13</v>
      </c>
    </row>
    <row r="3" spans="1:3" x14ac:dyDescent="0.55000000000000004">
      <c r="A3" s="3" t="s">
        <v>20</v>
      </c>
    </row>
    <row r="4" spans="1:3" x14ac:dyDescent="0.55000000000000004">
      <c r="A4" t="s">
        <v>21</v>
      </c>
    </row>
    <row r="6" spans="1:3" x14ac:dyDescent="0.55000000000000004">
      <c r="B6" s="13" t="s">
        <v>25</v>
      </c>
      <c r="C6" s="10" t="s">
        <v>26</v>
      </c>
    </row>
    <row r="7" spans="1:3" x14ac:dyDescent="0.55000000000000004">
      <c r="B7" s="14"/>
    </row>
    <row r="8" spans="1:3" x14ac:dyDescent="0.55000000000000004">
      <c r="B8" s="15" t="s">
        <v>14</v>
      </c>
      <c r="C8" s="9" t="s">
        <v>48</v>
      </c>
    </row>
    <row r="10" spans="1:3" x14ac:dyDescent="0.55000000000000004">
      <c r="B10" s="13" t="s">
        <v>15</v>
      </c>
    </row>
    <row r="11" spans="1:3" x14ac:dyDescent="0.55000000000000004">
      <c r="B11" s="16" t="s">
        <v>16</v>
      </c>
      <c r="C11" s="17">
        <v>0.05</v>
      </c>
    </row>
    <row r="12" spans="1:3" x14ac:dyDescent="0.55000000000000004">
      <c r="B12" s="18" t="s">
        <v>18</v>
      </c>
      <c r="C12" s="19">
        <v>0.04</v>
      </c>
    </row>
    <row r="13" spans="1:3" x14ac:dyDescent="0.55000000000000004">
      <c r="B13" s="20" t="s">
        <v>17</v>
      </c>
      <c r="C13" s="21">
        <v>0.03</v>
      </c>
    </row>
    <row r="14" spans="1:3" x14ac:dyDescent="0.55000000000000004">
      <c r="B14" s="18" t="s">
        <v>35</v>
      </c>
      <c r="C14" s="19">
        <v>0.02</v>
      </c>
    </row>
    <row r="15" spans="1:3" x14ac:dyDescent="0.55000000000000004">
      <c r="B15" s="22" t="s">
        <v>19</v>
      </c>
      <c r="C15" s="23">
        <v>0.01</v>
      </c>
    </row>
    <row r="17" spans="1:4" x14ac:dyDescent="0.55000000000000004">
      <c r="B17" s="12" t="s">
        <v>24</v>
      </c>
      <c r="C17" s="1" t="s">
        <v>22</v>
      </c>
      <c r="D17" s="1"/>
    </row>
    <row r="18" spans="1:4" x14ac:dyDescent="0.55000000000000004">
      <c r="B18" s="12"/>
      <c r="C18" s="1" t="s">
        <v>30</v>
      </c>
      <c r="D18" s="1"/>
    </row>
    <row r="19" spans="1:4" x14ac:dyDescent="0.55000000000000004">
      <c r="B19" s="12"/>
      <c r="C19" s="1" t="s">
        <v>58</v>
      </c>
      <c r="D19" s="1"/>
    </row>
    <row r="21" spans="1:4" x14ac:dyDescent="0.55000000000000004">
      <c r="A21" s="3" t="s">
        <v>101</v>
      </c>
    </row>
    <row r="22" spans="1:4" x14ac:dyDescent="0.55000000000000004">
      <c r="A22" t="s">
        <v>102</v>
      </c>
    </row>
    <row r="24" spans="1:4" x14ac:dyDescent="0.55000000000000004">
      <c r="B24" s="13" t="s">
        <v>100</v>
      </c>
      <c r="C24" s="11">
        <v>2000</v>
      </c>
      <c r="D24" s="18" t="s">
        <v>81</v>
      </c>
    </row>
    <row r="26" spans="1:4" x14ac:dyDescent="0.55000000000000004">
      <c r="B26" t="s">
        <v>28</v>
      </c>
    </row>
    <row r="27" spans="1:4" x14ac:dyDescent="0.55000000000000004">
      <c r="B27" t="s">
        <v>27</v>
      </c>
    </row>
    <row r="30" spans="1:4" x14ac:dyDescent="0.55000000000000004">
      <c r="A30" s="1" t="s">
        <v>29</v>
      </c>
    </row>
    <row r="31" spans="1:4" ht="6" customHeight="1" x14ac:dyDescent="0.55000000000000004"/>
    <row r="32" spans="1:4" x14ac:dyDescent="0.55000000000000004">
      <c r="B32" s="1" t="s">
        <v>31</v>
      </c>
    </row>
    <row r="33" spans="2:6" x14ac:dyDescent="0.55000000000000004">
      <c r="B33" t="s">
        <v>32</v>
      </c>
      <c r="C33" s="2">
        <f>+入力と結果!D18*100000</f>
        <v>0</v>
      </c>
      <c r="D33" s="34" t="s">
        <v>2</v>
      </c>
    </row>
    <row r="34" spans="2:6" x14ac:dyDescent="0.55000000000000004">
      <c r="B34" t="s">
        <v>33</v>
      </c>
      <c r="C34" s="2">
        <f>+入力と結果!D9</f>
        <v>0</v>
      </c>
      <c r="D34" s="7" t="s">
        <v>2</v>
      </c>
    </row>
    <row r="35" spans="2:6" x14ac:dyDescent="0.55000000000000004">
      <c r="B35" t="s">
        <v>34</v>
      </c>
      <c r="C35" s="2">
        <f>+入力と結果!D10</f>
        <v>0</v>
      </c>
      <c r="D35" s="7" t="s">
        <v>2</v>
      </c>
    </row>
    <row r="36" spans="2:6" x14ac:dyDescent="0.55000000000000004">
      <c r="B36" t="s">
        <v>96</v>
      </c>
      <c r="C36" s="2">
        <f>+入力と結果!D11</f>
        <v>0</v>
      </c>
      <c r="D36" s="7" t="s">
        <v>92</v>
      </c>
    </row>
    <row r="37" spans="2:6" x14ac:dyDescent="0.55000000000000004">
      <c r="B37" s="1" t="s">
        <v>14</v>
      </c>
      <c r="C37" s="33">
        <f>+C33+C34</f>
        <v>0</v>
      </c>
      <c r="D37" s="18" t="s">
        <v>51</v>
      </c>
    </row>
    <row r="38" spans="2:6" x14ac:dyDescent="0.55000000000000004">
      <c r="B38" t="s">
        <v>100</v>
      </c>
      <c r="C38" s="2">
        <f>+C24*10</f>
        <v>20000</v>
      </c>
      <c r="D38" s="7" t="s">
        <v>2</v>
      </c>
    </row>
    <row r="39" spans="2:6" x14ac:dyDescent="0.55000000000000004">
      <c r="E39" s="36" t="s">
        <v>43</v>
      </c>
    </row>
    <row r="40" spans="2:6" x14ac:dyDescent="0.55000000000000004">
      <c r="B40" s="25" t="s">
        <v>39</v>
      </c>
      <c r="C40" s="26" t="s">
        <v>36</v>
      </c>
      <c r="D40" s="26" t="s">
        <v>37</v>
      </c>
      <c r="E40" s="27" t="s">
        <v>38</v>
      </c>
    </row>
    <row r="41" spans="2:6" x14ac:dyDescent="0.55000000000000004">
      <c r="B41" s="28">
        <v>500000</v>
      </c>
      <c r="C41" s="28">
        <f>+MAX(MIN(C37,B41),0)</f>
        <v>0</v>
      </c>
      <c r="D41" s="29">
        <f>+C11</f>
        <v>0.05</v>
      </c>
      <c r="E41" s="28">
        <f>+C41*D41</f>
        <v>0</v>
      </c>
    </row>
    <row r="42" spans="2:6" x14ac:dyDescent="0.55000000000000004">
      <c r="B42" s="2">
        <v>1000000</v>
      </c>
      <c r="C42" s="2">
        <f>+IF($C$37&gt;B41,MIN($C$37-B41,B42-B41),0)</f>
        <v>0</v>
      </c>
      <c r="D42" s="24">
        <f>+C12</f>
        <v>0.04</v>
      </c>
      <c r="E42" s="2">
        <f t="shared" ref="E42:E45" si="0">+C42*D42</f>
        <v>0</v>
      </c>
    </row>
    <row r="43" spans="2:6" x14ac:dyDescent="0.55000000000000004">
      <c r="B43" s="28">
        <v>5000000</v>
      </c>
      <c r="C43" s="28">
        <f t="shared" ref="C43:C44" si="1">+IF($C$37&gt;B42,MIN($C$37-B42,B43-B42),0)</f>
        <v>0</v>
      </c>
      <c r="D43" s="29">
        <f>+C13</f>
        <v>0.03</v>
      </c>
      <c r="E43" s="28">
        <f t="shared" si="0"/>
        <v>0</v>
      </c>
    </row>
    <row r="44" spans="2:6" x14ac:dyDescent="0.55000000000000004">
      <c r="B44" s="2">
        <v>10000000</v>
      </c>
      <c r="C44" s="2">
        <f t="shared" si="1"/>
        <v>0</v>
      </c>
      <c r="D44" s="24">
        <f>+C14</f>
        <v>0.02</v>
      </c>
      <c r="E44" s="2">
        <f t="shared" si="0"/>
        <v>0</v>
      </c>
    </row>
    <row r="45" spans="2:6" x14ac:dyDescent="0.55000000000000004">
      <c r="B45" s="30" t="s">
        <v>40</v>
      </c>
      <c r="C45" s="31">
        <f>+MAX(C37-B44,0)</f>
        <v>0</v>
      </c>
      <c r="D45" s="32">
        <f>+C15</f>
        <v>0.01</v>
      </c>
      <c r="E45" s="31">
        <f t="shared" si="0"/>
        <v>0</v>
      </c>
    </row>
    <row r="46" spans="2:6" x14ac:dyDescent="0.55000000000000004">
      <c r="B46" s="2"/>
      <c r="C46" s="2"/>
      <c r="D46" s="33" t="s">
        <v>41</v>
      </c>
      <c r="E46" s="33">
        <f>SUM(E41:E45)</f>
        <v>0</v>
      </c>
    </row>
    <row r="47" spans="2:6" x14ac:dyDescent="0.55000000000000004">
      <c r="B47" s="2"/>
      <c r="C47" s="2"/>
      <c r="D47" s="2" t="s">
        <v>42</v>
      </c>
      <c r="E47" s="2">
        <f>+C38</f>
        <v>20000</v>
      </c>
    </row>
    <row r="48" spans="2:6" x14ac:dyDescent="0.55000000000000004">
      <c r="B48" s="2"/>
      <c r="C48" s="2"/>
      <c r="D48" s="37" t="s">
        <v>38</v>
      </c>
      <c r="E48" s="37">
        <f>+MAX(E46:E47)</f>
        <v>20000</v>
      </c>
      <c r="F48" s="2"/>
    </row>
    <row r="49" spans="2:6" ht="18.5" thickBot="1" x14ac:dyDescent="0.6">
      <c r="B49" s="2"/>
      <c r="C49" s="2"/>
      <c r="D49" s="38" t="s">
        <v>44</v>
      </c>
      <c r="E49" s="38">
        <f>+E48*1.1</f>
        <v>22000</v>
      </c>
      <c r="F49" s="2"/>
    </row>
    <row r="50" spans="2:6" ht="18.5" thickTop="1" x14ac:dyDescent="0.55000000000000004"/>
  </sheetData>
  <sheetProtection algorithmName="SHA-512" hashValue="AhFTvjSYFcMvYkGljvkDN/D9HonCnkqbeML814Eo30BeOPaJVZ6mQI7FUTu68JHTQ7+HQ/I4kf973CfXea85dg==" saltValue="+v7RvqMkbE3j7p3xb1jU9A==" spinCount="100000" sheet="1" objects="1" scenarios="1" selectLockedCells="1"/>
  <phoneticPr fontId="2"/>
  <hyperlinks>
    <hyperlink ref="C6" r:id="rId1" xr:uid="{656EA2B3-6F05-4C91-8AB1-5E29DBB1C5FF}"/>
  </hyperlinks>
  <pageMargins left="0.7" right="0.7" top="0.75" bottom="0.75" header="0.3" footer="0.3"/>
  <pageSetup paperSize="9" scale="84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F96F-5DD7-48AF-91F3-4A10F694ABE6}">
  <sheetPr>
    <pageSetUpPr fitToPage="1"/>
  </sheetPr>
  <dimension ref="A1:F50"/>
  <sheetViews>
    <sheetView showGridLines="0" workbookViewId="0"/>
  </sheetViews>
  <sheetFormatPr defaultRowHeight="18" x14ac:dyDescent="0.55000000000000004"/>
  <cols>
    <col min="1" max="1" width="2.25" customWidth="1"/>
    <col min="2" max="3" width="16.1640625" customWidth="1"/>
    <col min="4" max="4" width="11.9140625" customWidth="1"/>
    <col min="5" max="6" width="16.1640625" customWidth="1"/>
  </cols>
  <sheetData>
    <row r="1" spans="1:3" x14ac:dyDescent="0.55000000000000004">
      <c r="A1" s="69" t="s">
        <v>45</v>
      </c>
    </row>
    <row r="3" spans="1:3" x14ac:dyDescent="0.55000000000000004">
      <c r="A3" s="3" t="s">
        <v>20</v>
      </c>
    </row>
    <row r="4" spans="1:3" x14ac:dyDescent="0.55000000000000004">
      <c r="A4" t="s">
        <v>46</v>
      </c>
    </row>
    <row r="6" spans="1:3" x14ac:dyDescent="0.55000000000000004">
      <c r="B6" s="13" t="s">
        <v>25</v>
      </c>
      <c r="C6" s="10" t="s">
        <v>47</v>
      </c>
    </row>
    <row r="7" spans="1:3" x14ac:dyDescent="0.55000000000000004">
      <c r="B7" s="14"/>
    </row>
    <row r="8" spans="1:3" x14ac:dyDescent="0.55000000000000004">
      <c r="B8" s="15" t="s">
        <v>14</v>
      </c>
      <c r="C8" s="9" t="s">
        <v>49</v>
      </c>
    </row>
    <row r="10" spans="1:3" x14ac:dyDescent="0.55000000000000004">
      <c r="B10" s="13" t="s">
        <v>15</v>
      </c>
    </row>
    <row r="11" spans="1:3" x14ac:dyDescent="0.55000000000000004">
      <c r="B11" s="16" t="s">
        <v>16</v>
      </c>
      <c r="C11" s="17">
        <v>0.05</v>
      </c>
    </row>
    <row r="12" spans="1:3" x14ac:dyDescent="0.55000000000000004">
      <c r="B12" s="18" t="s">
        <v>18</v>
      </c>
      <c r="C12" s="19">
        <v>0.04</v>
      </c>
    </row>
    <row r="13" spans="1:3" x14ac:dyDescent="0.55000000000000004">
      <c r="B13" s="20" t="s">
        <v>17</v>
      </c>
      <c r="C13" s="21">
        <v>0.03</v>
      </c>
    </row>
    <row r="14" spans="1:3" x14ac:dyDescent="0.55000000000000004">
      <c r="B14" s="18" t="s">
        <v>35</v>
      </c>
      <c r="C14" s="19">
        <v>0.02</v>
      </c>
    </row>
    <row r="15" spans="1:3" x14ac:dyDescent="0.55000000000000004">
      <c r="B15" s="22" t="s">
        <v>19</v>
      </c>
      <c r="C15" s="23">
        <v>0.01</v>
      </c>
    </row>
    <row r="17" spans="1:4" x14ac:dyDescent="0.55000000000000004">
      <c r="B17" s="12" t="s">
        <v>24</v>
      </c>
      <c r="C17" s="1" t="s">
        <v>57</v>
      </c>
      <c r="D17" s="1"/>
    </row>
    <row r="18" spans="1:4" x14ac:dyDescent="0.55000000000000004">
      <c r="B18" s="12"/>
      <c r="C18" s="1" t="s">
        <v>50</v>
      </c>
      <c r="D18" s="1"/>
    </row>
    <row r="19" spans="1:4" x14ac:dyDescent="0.55000000000000004">
      <c r="B19" s="12"/>
      <c r="C19" s="1" t="s">
        <v>58</v>
      </c>
      <c r="D19" s="1"/>
    </row>
    <row r="21" spans="1:4" x14ac:dyDescent="0.55000000000000004">
      <c r="A21" s="3" t="s">
        <v>101</v>
      </c>
    </row>
    <row r="22" spans="1:4" x14ac:dyDescent="0.55000000000000004">
      <c r="A22" t="s">
        <v>102</v>
      </c>
    </row>
    <row r="24" spans="1:4" x14ac:dyDescent="0.55000000000000004">
      <c r="B24" s="13" t="s">
        <v>100</v>
      </c>
      <c r="C24" s="11">
        <v>2500</v>
      </c>
      <c r="D24" s="18" t="s">
        <v>81</v>
      </c>
    </row>
    <row r="26" spans="1:4" x14ac:dyDescent="0.55000000000000004">
      <c r="B26" t="s">
        <v>28</v>
      </c>
    </row>
    <row r="27" spans="1:4" x14ac:dyDescent="0.55000000000000004">
      <c r="B27" t="s">
        <v>27</v>
      </c>
    </row>
    <row r="30" spans="1:4" x14ac:dyDescent="0.55000000000000004">
      <c r="A30" s="1" t="s">
        <v>29</v>
      </c>
    </row>
    <row r="31" spans="1:4" ht="6" customHeight="1" x14ac:dyDescent="0.55000000000000004"/>
    <row r="32" spans="1:4" x14ac:dyDescent="0.55000000000000004">
      <c r="B32" s="1" t="s">
        <v>31</v>
      </c>
    </row>
    <row r="33" spans="2:6" x14ac:dyDescent="0.55000000000000004">
      <c r="B33" t="s">
        <v>32</v>
      </c>
      <c r="C33" s="2">
        <f>+入力と結果!D18*100000</f>
        <v>0</v>
      </c>
      <c r="D33" s="34" t="s">
        <v>2</v>
      </c>
    </row>
    <row r="34" spans="2:6" x14ac:dyDescent="0.55000000000000004">
      <c r="B34" t="s">
        <v>33</v>
      </c>
      <c r="C34" s="2">
        <f>+入力と結果!D9</f>
        <v>0</v>
      </c>
      <c r="D34" s="7" t="s">
        <v>2</v>
      </c>
    </row>
    <row r="35" spans="2:6" x14ac:dyDescent="0.55000000000000004">
      <c r="B35" t="s">
        <v>34</v>
      </c>
      <c r="C35" s="2">
        <f>+入力と結果!D10</f>
        <v>0</v>
      </c>
      <c r="D35" s="7" t="s">
        <v>2</v>
      </c>
    </row>
    <row r="36" spans="2:6" x14ac:dyDescent="0.55000000000000004">
      <c r="B36" t="s">
        <v>96</v>
      </c>
      <c r="C36" s="2">
        <f>+入力と結果!D11</f>
        <v>0</v>
      </c>
      <c r="D36" s="7" t="s">
        <v>92</v>
      </c>
    </row>
    <row r="37" spans="2:6" x14ac:dyDescent="0.55000000000000004">
      <c r="B37" s="1" t="s">
        <v>14</v>
      </c>
      <c r="C37" s="33">
        <f>+C33</f>
        <v>0</v>
      </c>
      <c r="D37" s="18" t="s">
        <v>52</v>
      </c>
    </row>
    <row r="38" spans="2:6" x14ac:dyDescent="0.55000000000000004">
      <c r="B38" t="s">
        <v>100</v>
      </c>
      <c r="C38" s="2">
        <f>+C24*10</f>
        <v>25000</v>
      </c>
      <c r="D38" s="7" t="s">
        <v>2</v>
      </c>
    </row>
    <row r="39" spans="2:6" x14ac:dyDescent="0.55000000000000004">
      <c r="E39" s="36" t="s">
        <v>43</v>
      </c>
    </row>
    <row r="40" spans="2:6" x14ac:dyDescent="0.55000000000000004">
      <c r="B40" s="25" t="s">
        <v>39</v>
      </c>
      <c r="C40" s="26" t="s">
        <v>36</v>
      </c>
      <c r="D40" s="26" t="s">
        <v>37</v>
      </c>
      <c r="E40" s="27" t="s">
        <v>38</v>
      </c>
    </row>
    <row r="41" spans="2:6" x14ac:dyDescent="0.55000000000000004">
      <c r="B41" s="28">
        <v>500000</v>
      </c>
      <c r="C41" s="28">
        <f>+MAX(MIN(C37,B41),0)</f>
        <v>0</v>
      </c>
      <c r="D41" s="29">
        <f>+C11</f>
        <v>0.05</v>
      </c>
      <c r="E41" s="28">
        <f>+C41*D41</f>
        <v>0</v>
      </c>
    </row>
    <row r="42" spans="2:6" x14ac:dyDescent="0.55000000000000004">
      <c r="B42" s="2">
        <v>1000000</v>
      </c>
      <c r="C42" s="2">
        <f>+IF($C$37&gt;B41,MIN($C$37-B41,B42-B41),0)</f>
        <v>0</v>
      </c>
      <c r="D42" s="24">
        <f>+C12</f>
        <v>0.04</v>
      </c>
      <c r="E42" s="2">
        <f t="shared" ref="E42:E45" si="0">+C42*D42</f>
        <v>0</v>
      </c>
    </row>
    <row r="43" spans="2:6" x14ac:dyDescent="0.55000000000000004">
      <c r="B43" s="28">
        <v>5000000</v>
      </c>
      <c r="C43" s="28">
        <f t="shared" ref="C43:C44" si="1">+IF($C$37&gt;B42,MIN($C$37-B42,B43-B42),0)</f>
        <v>0</v>
      </c>
      <c r="D43" s="29">
        <f>+C13</f>
        <v>0.03</v>
      </c>
      <c r="E43" s="28">
        <f t="shared" si="0"/>
        <v>0</v>
      </c>
    </row>
    <row r="44" spans="2:6" x14ac:dyDescent="0.55000000000000004">
      <c r="B44" s="2">
        <v>10000000</v>
      </c>
      <c r="C44" s="2">
        <f t="shared" si="1"/>
        <v>0</v>
      </c>
      <c r="D44" s="24">
        <f>+C14</f>
        <v>0.02</v>
      </c>
      <c r="E44" s="2">
        <f t="shared" si="0"/>
        <v>0</v>
      </c>
    </row>
    <row r="45" spans="2:6" x14ac:dyDescent="0.55000000000000004">
      <c r="B45" s="30" t="s">
        <v>40</v>
      </c>
      <c r="C45" s="31">
        <f>+MAX(C37-B44,0)</f>
        <v>0</v>
      </c>
      <c r="D45" s="32">
        <f>+C15</f>
        <v>0.01</v>
      </c>
      <c r="E45" s="31">
        <f t="shared" si="0"/>
        <v>0</v>
      </c>
    </row>
    <row r="46" spans="2:6" x14ac:dyDescent="0.55000000000000004">
      <c r="B46" s="2"/>
      <c r="C46" s="2"/>
      <c r="D46" s="33" t="s">
        <v>41</v>
      </c>
      <c r="E46" s="33">
        <f>SUM(E41:E45)</f>
        <v>0</v>
      </c>
    </row>
    <row r="47" spans="2:6" x14ac:dyDescent="0.55000000000000004">
      <c r="B47" s="2"/>
      <c r="C47" s="2"/>
      <c r="D47" s="2" t="s">
        <v>42</v>
      </c>
      <c r="E47" s="2">
        <f>+C38</f>
        <v>25000</v>
      </c>
    </row>
    <row r="48" spans="2:6" x14ac:dyDescent="0.55000000000000004">
      <c r="B48" s="2"/>
      <c r="C48" s="2"/>
      <c r="D48" s="37" t="s">
        <v>38</v>
      </c>
      <c r="E48" s="37">
        <f>+MAX(E46:E47)</f>
        <v>25000</v>
      </c>
      <c r="F48" s="2"/>
    </row>
    <row r="49" spans="2:6" ht="18.5" thickBot="1" x14ac:dyDescent="0.6">
      <c r="B49" s="2"/>
      <c r="C49" s="2"/>
      <c r="D49" s="38" t="s">
        <v>44</v>
      </c>
      <c r="E49" s="38">
        <f>+E48*1.1</f>
        <v>27500.000000000004</v>
      </c>
      <c r="F49" s="2"/>
    </row>
    <row r="50" spans="2:6" ht="18.5" thickTop="1" x14ac:dyDescent="0.55000000000000004"/>
  </sheetData>
  <sheetProtection algorithmName="SHA-512" hashValue="/0zfD5taEIsZ8JE5s+gtI5LBh5QSElgRHbofyVTC8b57m6aDsHNlENzXcFvusRVFgIaULpfT1G5l3yYv94eLBA==" saltValue="Kv71qukEy9kVVssLw5DGgw==" spinCount="100000" sheet="1" objects="1" scenarios="1" selectLockedCells="1"/>
  <phoneticPr fontId="2"/>
  <hyperlinks>
    <hyperlink ref="C6" r:id="rId1" xr:uid="{E661A793-07A7-4CB6-941B-DC483809F78A}"/>
  </hyperlinks>
  <pageMargins left="0.7" right="0.7" top="0.75" bottom="0.75" header="0.3" footer="0.3"/>
  <pageSetup paperSize="9" scale="8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F3E5-9BF7-4FCF-9A3D-C611B8CF9798}">
  <sheetPr>
    <pageSetUpPr fitToPage="1"/>
  </sheetPr>
  <dimension ref="A1:F50"/>
  <sheetViews>
    <sheetView showGridLines="0" workbookViewId="0"/>
  </sheetViews>
  <sheetFormatPr defaultRowHeight="18" x14ac:dyDescent="0.55000000000000004"/>
  <cols>
    <col min="1" max="1" width="2.25" customWidth="1"/>
    <col min="2" max="3" width="16.1640625" customWidth="1"/>
    <col min="4" max="4" width="11.9140625" customWidth="1"/>
    <col min="5" max="6" width="16.1640625" customWidth="1"/>
  </cols>
  <sheetData>
    <row r="1" spans="1:3" x14ac:dyDescent="0.55000000000000004">
      <c r="A1" s="69" t="s">
        <v>83</v>
      </c>
    </row>
    <row r="3" spans="1:3" x14ac:dyDescent="0.55000000000000004">
      <c r="A3" s="3" t="s">
        <v>84</v>
      </c>
    </row>
    <row r="4" spans="1:3" x14ac:dyDescent="0.55000000000000004">
      <c r="A4" t="s">
        <v>85</v>
      </c>
    </row>
    <row r="5" spans="1:3" x14ac:dyDescent="0.55000000000000004">
      <c r="A5" t="s">
        <v>86</v>
      </c>
    </row>
    <row r="6" spans="1:3" x14ac:dyDescent="0.55000000000000004">
      <c r="A6" t="s">
        <v>87</v>
      </c>
      <c r="B6" s="13"/>
      <c r="C6" s="10"/>
    </row>
    <row r="7" spans="1:3" x14ac:dyDescent="0.55000000000000004">
      <c r="B7" s="14"/>
    </row>
    <row r="8" spans="1:3" x14ac:dyDescent="0.55000000000000004">
      <c r="B8" s="15" t="s">
        <v>14</v>
      </c>
      <c r="C8" s="9" t="s">
        <v>88</v>
      </c>
    </row>
    <row r="10" spans="1:3" x14ac:dyDescent="0.55000000000000004">
      <c r="B10" s="13" t="s">
        <v>15</v>
      </c>
    </row>
    <row r="11" spans="1:3" x14ac:dyDescent="0.55000000000000004">
      <c r="B11" s="16" t="s">
        <v>16</v>
      </c>
      <c r="C11" s="17">
        <v>0.05</v>
      </c>
    </row>
    <row r="12" spans="1:3" x14ac:dyDescent="0.55000000000000004">
      <c r="B12" s="18" t="s">
        <v>18</v>
      </c>
      <c r="C12" s="19">
        <v>0.04</v>
      </c>
    </row>
    <row r="13" spans="1:3" x14ac:dyDescent="0.55000000000000004">
      <c r="B13" s="20" t="s">
        <v>17</v>
      </c>
      <c r="C13" s="21">
        <v>0.03</v>
      </c>
    </row>
    <row r="14" spans="1:3" x14ac:dyDescent="0.55000000000000004">
      <c r="B14" s="18" t="s">
        <v>35</v>
      </c>
      <c r="C14" s="19">
        <v>0.02</v>
      </c>
    </row>
    <row r="15" spans="1:3" x14ac:dyDescent="0.55000000000000004">
      <c r="B15" s="22" t="s">
        <v>19</v>
      </c>
      <c r="C15" s="23">
        <v>0.01</v>
      </c>
    </row>
    <row r="17" spans="1:4" x14ac:dyDescent="0.55000000000000004">
      <c r="B17" s="12" t="s">
        <v>24</v>
      </c>
      <c r="C17" s="1" t="s">
        <v>22</v>
      </c>
      <c r="D17" s="1"/>
    </row>
    <row r="18" spans="1:4" x14ac:dyDescent="0.55000000000000004">
      <c r="B18" s="12"/>
      <c r="C18" s="1" t="s">
        <v>30</v>
      </c>
      <c r="D18" s="1"/>
    </row>
    <row r="19" spans="1:4" x14ac:dyDescent="0.55000000000000004">
      <c r="B19" s="12"/>
      <c r="C19" s="1" t="s">
        <v>58</v>
      </c>
      <c r="D19" s="1"/>
    </row>
    <row r="21" spans="1:4" x14ac:dyDescent="0.55000000000000004">
      <c r="A21" s="3" t="s">
        <v>101</v>
      </c>
    </row>
    <row r="22" spans="1:4" x14ac:dyDescent="0.55000000000000004">
      <c r="A22" t="s">
        <v>102</v>
      </c>
    </row>
    <row r="24" spans="1:4" x14ac:dyDescent="0.55000000000000004">
      <c r="B24" s="13" t="s">
        <v>100</v>
      </c>
      <c r="C24" s="11">
        <v>1000</v>
      </c>
      <c r="D24" s="18" t="s">
        <v>81</v>
      </c>
    </row>
    <row r="26" spans="1:4" x14ac:dyDescent="0.55000000000000004">
      <c r="B26" t="s">
        <v>28</v>
      </c>
    </row>
    <row r="27" spans="1:4" x14ac:dyDescent="0.55000000000000004">
      <c r="B27" t="s">
        <v>27</v>
      </c>
    </row>
    <row r="30" spans="1:4" x14ac:dyDescent="0.55000000000000004">
      <c r="A30" s="1" t="s">
        <v>29</v>
      </c>
    </row>
    <row r="31" spans="1:4" ht="6" customHeight="1" x14ac:dyDescent="0.55000000000000004"/>
    <row r="32" spans="1:4" x14ac:dyDescent="0.55000000000000004">
      <c r="B32" s="1" t="s">
        <v>31</v>
      </c>
    </row>
    <row r="33" spans="2:6" x14ac:dyDescent="0.55000000000000004">
      <c r="B33" t="s">
        <v>32</v>
      </c>
      <c r="C33" s="2">
        <f>+入力と結果!D18*100000</f>
        <v>0</v>
      </c>
      <c r="D33" s="34" t="s">
        <v>2</v>
      </c>
    </row>
    <row r="34" spans="2:6" x14ac:dyDescent="0.55000000000000004">
      <c r="B34" t="s">
        <v>33</v>
      </c>
      <c r="C34" s="2">
        <f>+入力と結果!D9</f>
        <v>0</v>
      </c>
      <c r="D34" s="7" t="s">
        <v>2</v>
      </c>
    </row>
    <row r="35" spans="2:6" x14ac:dyDescent="0.55000000000000004">
      <c r="B35" t="s">
        <v>34</v>
      </c>
      <c r="C35" s="2">
        <f>+入力と結果!D10</f>
        <v>0</v>
      </c>
      <c r="D35" s="7" t="s">
        <v>2</v>
      </c>
    </row>
    <row r="36" spans="2:6" x14ac:dyDescent="0.55000000000000004">
      <c r="B36" t="s">
        <v>96</v>
      </c>
      <c r="C36" s="2">
        <f>+入力と結果!D11</f>
        <v>0</v>
      </c>
      <c r="D36" s="7" t="s">
        <v>92</v>
      </c>
    </row>
    <row r="37" spans="2:6" x14ac:dyDescent="0.55000000000000004">
      <c r="B37" s="1" t="s">
        <v>14</v>
      </c>
      <c r="C37" s="33">
        <f>+C33+C36</f>
        <v>0</v>
      </c>
      <c r="D37" s="18" t="s">
        <v>97</v>
      </c>
    </row>
    <row r="38" spans="2:6" x14ac:dyDescent="0.55000000000000004">
      <c r="B38" t="s">
        <v>100</v>
      </c>
      <c r="C38" s="2">
        <f>+C24*10</f>
        <v>10000</v>
      </c>
      <c r="D38" s="7" t="s">
        <v>2</v>
      </c>
    </row>
    <row r="39" spans="2:6" x14ac:dyDescent="0.55000000000000004">
      <c r="E39" s="36" t="s">
        <v>43</v>
      </c>
    </row>
    <row r="40" spans="2:6" x14ac:dyDescent="0.55000000000000004">
      <c r="B40" s="25" t="s">
        <v>39</v>
      </c>
      <c r="C40" s="26" t="s">
        <v>36</v>
      </c>
      <c r="D40" s="26" t="s">
        <v>37</v>
      </c>
      <c r="E40" s="27" t="s">
        <v>38</v>
      </c>
    </row>
    <row r="41" spans="2:6" x14ac:dyDescent="0.55000000000000004">
      <c r="B41" s="28">
        <v>500000</v>
      </c>
      <c r="C41" s="28">
        <f>+MAX(MIN(C37,B41),0)</f>
        <v>0</v>
      </c>
      <c r="D41" s="29">
        <f>+C11</f>
        <v>0.05</v>
      </c>
      <c r="E41" s="28">
        <f>+C41*D41</f>
        <v>0</v>
      </c>
    </row>
    <row r="42" spans="2:6" x14ac:dyDescent="0.55000000000000004">
      <c r="B42" s="2">
        <v>1000000</v>
      </c>
      <c r="C42" s="2">
        <f>+IF($C$37&gt;B41,MIN($C$37-B41,B42-B41),0)</f>
        <v>0</v>
      </c>
      <c r="D42" s="24">
        <f>+C12</f>
        <v>0.04</v>
      </c>
      <c r="E42" s="2">
        <f t="shared" ref="E42:E45" si="0">+C42*D42</f>
        <v>0</v>
      </c>
    </row>
    <row r="43" spans="2:6" x14ac:dyDescent="0.55000000000000004">
      <c r="B43" s="28">
        <v>5000000</v>
      </c>
      <c r="C43" s="28">
        <f t="shared" ref="C43:C44" si="1">+IF($C$37&gt;B42,MIN($C$37-B42,B43-B42),0)</f>
        <v>0</v>
      </c>
      <c r="D43" s="29">
        <f>+C13</f>
        <v>0.03</v>
      </c>
      <c r="E43" s="28">
        <f t="shared" si="0"/>
        <v>0</v>
      </c>
    </row>
    <row r="44" spans="2:6" x14ac:dyDescent="0.55000000000000004">
      <c r="B44" s="2">
        <v>10000000</v>
      </c>
      <c r="C44" s="2">
        <f t="shared" si="1"/>
        <v>0</v>
      </c>
      <c r="D44" s="24">
        <f>+C14</f>
        <v>0.02</v>
      </c>
      <c r="E44" s="2">
        <f t="shared" si="0"/>
        <v>0</v>
      </c>
    </row>
    <row r="45" spans="2:6" x14ac:dyDescent="0.55000000000000004">
      <c r="B45" s="30" t="s">
        <v>40</v>
      </c>
      <c r="C45" s="31">
        <f>+MAX(C37-B44,0)</f>
        <v>0</v>
      </c>
      <c r="D45" s="32">
        <f>+C15</f>
        <v>0.01</v>
      </c>
      <c r="E45" s="31">
        <f t="shared" si="0"/>
        <v>0</v>
      </c>
    </row>
    <row r="46" spans="2:6" x14ac:dyDescent="0.55000000000000004">
      <c r="B46" s="2"/>
      <c r="C46" s="2"/>
      <c r="D46" s="33" t="s">
        <v>41</v>
      </c>
      <c r="E46" s="33">
        <f>SUM(E41:E45)</f>
        <v>0</v>
      </c>
    </row>
    <row r="47" spans="2:6" x14ac:dyDescent="0.55000000000000004">
      <c r="B47" s="2"/>
      <c r="C47" s="2"/>
      <c r="D47" s="2" t="s">
        <v>42</v>
      </c>
      <c r="E47" s="2">
        <f>+C38</f>
        <v>10000</v>
      </c>
    </row>
    <row r="48" spans="2:6" x14ac:dyDescent="0.55000000000000004">
      <c r="B48" s="2"/>
      <c r="C48" s="2"/>
      <c r="D48" s="37" t="s">
        <v>38</v>
      </c>
      <c r="E48" s="37">
        <f>+MAX(E46:E47)</f>
        <v>10000</v>
      </c>
      <c r="F48" s="2"/>
    </row>
    <row r="49" spans="2:6" ht="18.5" thickBot="1" x14ac:dyDescent="0.6">
      <c r="B49" s="2"/>
      <c r="C49" s="2"/>
      <c r="D49" s="38" t="s">
        <v>44</v>
      </c>
      <c r="E49" s="38">
        <f>+E48*1.1</f>
        <v>11000</v>
      </c>
      <c r="F49" s="2"/>
    </row>
    <row r="50" spans="2:6" ht="18.5" thickTop="1" x14ac:dyDescent="0.55000000000000004"/>
  </sheetData>
  <sheetProtection algorithmName="SHA-512" hashValue="sK+qfuLdxp5AO1YQCeennuJzfBV6o53RjBaTbyoFjHDrKoNqJTCbLaKHwJtzDs7nmAtBtF8sCv3kDT3/uYOD9w==" saltValue="Orke5pJv2uwOC6ZzpvlwpA==" spinCount="100000" sheet="1" objects="1" scenarios="1" selectLockedCells="1"/>
  <phoneticPr fontId="2"/>
  <pageMargins left="0.7" right="0.7" top="0.75" bottom="0.75" header="0.3" footer="0.3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4294-8413-41BE-810C-7EB60E4A9CCA}">
  <sheetPr>
    <pageSetUpPr fitToPage="1"/>
  </sheetPr>
  <dimension ref="A1:F44"/>
  <sheetViews>
    <sheetView showGridLines="0" workbookViewId="0"/>
  </sheetViews>
  <sheetFormatPr defaultRowHeight="18" x14ac:dyDescent="0.55000000000000004"/>
  <cols>
    <col min="1" max="1" width="2.25" customWidth="1"/>
    <col min="2" max="3" width="16.1640625" customWidth="1"/>
    <col min="4" max="4" width="11.9140625" customWidth="1"/>
    <col min="5" max="6" width="16.1640625" customWidth="1"/>
  </cols>
  <sheetData>
    <row r="1" spans="1:4" x14ac:dyDescent="0.55000000000000004">
      <c r="A1" s="69" t="s">
        <v>54</v>
      </c>
    </row>
    <row r="3" spans="1:4" x14ac:dyDescent="0.55000000000000004">
      <c r="A3" s="3" t="s">
        <v>20</v>
      </c>
    </row>
    <row r="4" spans="1:4" x14ac:dyDescent="0.55000000000000004">
      <c r="A4" t="s">
        <v>55</v>
      </c>
    </row>
    <row r="6" spans="1:4" x14ac:dyDescent="0.55000000000000004">
      <c r="B6" s="13" t="s">
        <v>25</v>
      </c>
      <c r="C6" s="10" t="s">
        <v>56</v>
      </c>
    </row>
    <row r="7" spans="1:4" x14ac:dyDescent="0.55000000000000004">
      <c r="B7" s="14"/>
    </row>
    <row r="8" spans="1:4" x14ac:dyDescent="0.55000000000000004">
      <c r="B8" s="15" t="s">
        <v>14</v>
      </c>
      <c r="C8" s="9" t="s">
        <v>49</v>
      </c>
    </row>
    <row r="10" spans="1:4" x14ac:dyDescent="0.55000000000000004">
      <c r="B10" s="13" t="s">
        <v>15</v>
      </c>
    </row>
    <row r="11" spans="1:4" x14ac:dyDescent="0.55000000000000004">
      <c r="B11" s="16" t="s">
        <v>16</v>
      </c>
      <c r="C11" s="17">
        <v>0.04</v>
      </c>
    </row>
    <row r="12" spans="1:4" x14ac:dyDescent="0.55000000000000004">
      <c r="B12" s="18" t="s">
        <v>18</v>
      </c>
      <c r="C12" s="19">
        <v>0.03</v>
      </c>
    </row>
    <row r="13" spans="1:4" x14ac:dyDescent="0.55000000000000004">
      <c r="B13" s="20" t="s">
        <v>17</v>
      </c>
      <c r="C13" s="21">
        <v>0.02</v>
      </c>
    </row>
    <row r="14" spans="1:4" x14ac:dyDescent="0.55000000000000004">
      <c r="B14" s="39" t="s">
        <v>35</v>
      </c>
      <c r="C14" s="40">
        <v>0.01</v>
      </c>
    </row>
    <row r="16" spans="1:4" x14ac:dyDescent="0.55000000000000004">
      <c r="B16" s="12" t="s">
        <v>24</v>
      </c>
      <c r="C16" s="1" t="s">
        <v>80</v>
      </c>
      <c r="D16" s="1"/>
    </row>
    <row r="17" spans="1:4" x14ac:dyDescent="0.55000000000000004">
      <c r="B17" s="12"/>
      <c r="C17" s="1" t="s">
        <v>59</v>
      </c>
      <c r="D17" s="1"/>
    </row>
    <row r="19" spans="1:4" x14ac:dyDescent="0.55000000000000004">
      <c r="A19" s="3" t="s">
        <v>101</v>
      </c>
    </row>
    <row r="20" spans="1:4" x14ac:dyDescent="0.55000000000000004">
      <c r="A20" t="s">
        <v>103</v>
      </c>
    </row>
    <row r="22" spans="1:4" x14ac:dyDescent="0.55000000000000004">
      <c r="B22" s="13" t="s">
        <v>100</v>
      </c>
      <c r="C22" s="11">
        <v>1000</v>
      </c>
      <c r="D22" s="18" t="s">
        <v>81</v>
      </c>
    </row>
    <row r="25" spans="1:4" x14ac:dyDescent="0.55000000000000004">
      <c r="A25" s="1" t="s">
        <v>29</v>
      </c>
    </row>
    <row r="26" spans="1:4" ht="6" customHeight="1" x14ac:dyDescent="0.55000000000000004"/>
    <row r="27" spans="1:4" x14ac:dyDescent="0.55000000000000004">
      <c r="B27" s="1" t="s">
        <v>31</v>
      </c>
    </row>
    <row r="28" spans="1:4" x14ac:dyDescent="0.55000000000000004">
      <c r="B28" t="s">
        <v>32</v>
      </c>
      <c r="C28" s="2">
        <f>+入力と結果!D18*100000</f>
        <v>0</v>
      </c>
      <c r="D28" s="34" t="s">
        <v>2</v>
      </c>
    </row>
    <row r="29" spans="1:4" x14ac:dyDescent="0.55000000000000004">
      <c r="B29" t="s">
        <v>33</v>
      </c>
      <c r="C29" s="2">
        <f>+入力と結果!D9</f>
        <v>0</v>
      </c>
      <c r="D29" s="7" t="s">
        <v>2</v>
      </c>
    </row>
    <row r="30" spans="1:4" x14ac:dyDescent="0.55000000000000004">
      <c r="B30" t="s">
        <v>34</v>
      </c>
      <c r="C30" s="2">
        <f>+入力と結果!D10</f>
        <v>0</v>
      </c>
      <c r="D30" s="7" t="s">
        <v>2</v>
      </c>
    </row>
    <row r="31" spans="1:4" x14ac:dyDescent="0.55000000000000004">
      <c r="B31" t="s">
        <v>96</v>
      </c>
      <c r="C31" s="2">
        <f>+入力と結果!D11</f>
        <v>0</v>
      </c>
      <c r="D31" s="7" t="s">
        <v>92</v>
      </c>
    </row>
    <row r="32" spans="1:4" x14ac:dyDescent="0.55000000000000004">
      <c r="B32" s="1" t="s">
        <v>14</v>
      </c>
      <c r="C32" s="33">
        <f>+C28</f>
        <v>0</v>
      </c>
      <c r="D32" s="18" t="s">
        <v>52</v>
      </c>
    </row>
    <row r="33" spans="2:6" x14ac:dyDescent="0.55000000000000004">
      <c r="B33" t="s">
        <v>100</v>
      </c>
      <c r="C33" s="2">
        <f>+C22*10</f>
        <v>10000</v>
      </c>
      <c r="D33" s="7" t="s">
        <v>2</v>
      </c>
    </row>
    <row r="34" spans="2:6" x14ac:dyDescent="0.55000000000000004">
      <c r="E34" s="36" t="s">
        <v>43</v>
      </c>
    </row>
    <row r="35" spans="2:6" x14ac:dyDescent="0.55000000000000004">
      <c r="B35" s="25" t="s">
        <v>39</v>
      </c>
      <c r="C35" s="26" t="s">
        <v>36</v>
      </c>
      <c r="D35" s="26" t="s">
        <v>37</v>
      </c>
      <c r="E35" s="27" t="s">
        <v>38</v>
      </c>
    </row>
    <row r="36" spans="2:6" x14ac:dyDescent="0.55000000000000004">
      <c r="B36" s="28">
        <v>500000</v>
      </c>
      <c r="C36" s="28">
        <f>+MAX(MIN(C32,B36),0)</f>
        <v>0</v>
      </c>
      <c r="D36" s="29">
        <f>+C11</f>
        <v>0.04</v>
      </c>
      <c r="E36" s="28">
        <f>+C36*D36</f>
        <v>0</v>
      </c>
    </row>
    <row r="37" spans="2:6" x14ac:dyDescent="0.55000000000000004">
      <c r="B37" s="2">
        <v>1000000</v>
      </c>
      <c r="C37" s="2">
        <f>+IF($C$32&gt;B36,MIN($C$32-B36,B37-B36),0)</f>
        <v>0</v>
      </c>
      <c r="D37" s="24">
        <f>+C12</f>
        <v>0.03</v>
      </c>
      <c r="E37" s="2">
        <f t="shared" ref="E37:E39" si="0">+C37*D37</f>
        <v>0</v>
      </c>
    </row>
    <row r="38" spans="2:6" x14ac:dyDescent="0.55000000000000004">
      <c r="B38" s="28">
        <v>5000000</v>
      </c>
      <c r="C38" s="28">
        <f>+IF($C$32&gt;B37,MIN($C$32-B37,B38-B37),0)</f>
        <v>0</v>
      </c>
      <c r="D38" s="29">
        <f>+C13</f>
        <v>0.02</v>
      </c>
      <c r="E38" s="28">
        <f t="shared" si="0"/>
        <v>0</v>
      </c>
    </row>
    <row r="39" spans="2:6" x14ac:dyDescent="0.55000000000000004">
      <c r="B39" s="43" t="s">
        <v>40</v>
      </c>
      <c r="C39" s="41">
        <f>+MAX(C32-B38,0)</f>
        <v>0</v>
      </c>
      <c r="D39" s="42">
        <f>+C14</f>
        <v>0.01</v>
      </c>
      <c r="E39" s="41">
        <f t="shared" si="0"/>
        <v>0</v>
      </c>
    </row>
    <row r="40" spans="2:6" x14ac:dyDescent="0.55000000000000004">
      <c r="B40" s="2"/>
      <c r="C40" s="2"/>
      <c r="D40" s="33" t="s">
        <v>41</v>
      </c>
      <c r="E40" s="33">
        <f>SUM(E36:E39)</f>
        <v>0</v>
      </c>
    </row>
    <row r="41" spans="2:6" x14ac:dyDescent="0.55000000000000004">
      <c r="B41" s="2"/>
      <c r="C41" s="2"/>
      <c r="D41" s="2" t="s">
        <v>42</v>
      </c>
      <c r="E41" s="2">
        <f>+C33</f>
        <v>10000</v>
      </c>
    </row>
    <row r="42" spans="2:6" x14ac:dyDescent="0.55000000000000004">
      <c r="B42" s="2"/>
      <c r="C42" s="2"/>
      <c r="D42" s="37" t="s">
        <v>38</v>
      </c>
      <c r="E42" s="37">
        <f>+MAX(E40:E41)</f>
        <v>10000</v>
      </c>
      <c r="F42" s="2"/>
    </row>
    <row r="43" spans="2:6" ht="18.5" thickBot="1" x14ac:dyDescent="0.6">
      <c r="B43" s="2"/>
      <c r="C43" s="2"/>
      <c r="D43" s="38" t="s">
        <v>44</v>
      </c>
      <c r="E43" s="38">
        <f>+E42*1.1</f>
        <v>11000</v>
      </c>
      <c r="F43" s="2"/>
    </row>
    <row r="44" spans="2:6" ht="18.5" thickTop="1" x14ac:dyDescent="0.55000000000000004"/>
  </sheetData>
  <sheetProtection algorithmName="SHA-512" hashValue="b9URAyFUgKltyjTCRbYTj/BJFd9fDCa1O/CPzsf8oGJObx/8cTUwmPUSOmbSyMm2JS4LMi0q+xE9I0n7OwHZ9w==" saltValue="CCGmlVXAz4Fx27y7McnwXg==" spinCount="100000" sheet="1" objects="1" scenarios="1" selectLockedCells="1"/>
  <phoneticPr fontId="2"/>
  <hyperlinks>
    <hyperlink ref="C6" r:id="rId1" xr:uid="{250063B9-700F-48B2-9AB1-869B0A296842}"/>
  </hyperlink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AD801-B17A-4710-9918-4A39F132B329}">
  <sheetPr>
    <pageSetUpPr fitToPage="1"/>
  </sheetPr>
  <dimension ref="A1:F45"/>
  <sheetViews>
    <sheetView showGridLines="0" workbookViewId="0"/>
  </sheetViews>
  <sheetFormatPr defaultRowHeight="18" x14ac:dyDescent="0.55000000000000004"/>
  <cols>
    <col min="1" max="1" width="2.25" customWidth="1"/>
    <col min="2" max="3" width="16.1640625" customWidth="1"/>
    <col min="4" max="4" width="11.9140625" customWidth="1"/>
    <col min="5" max="6" width="16.1640625" customWidth="1"/>
  </cols>
  <sheetData>
    <row r="1" spans="1:3" x14ac:dyDescent="0.55000000000000004">
      <c r="A1" s="69" t="s">
        <v>60</v>
      </c>
    </row>
    <row r="3" spans="1:3" x14ac:dyDescent="0.55000000000000004">
      <c r="A3" s="3" t="s">
        <v>20</v>
      </c>
    </row>
    <row r="4" spans="1:3" x14ac:dyDescent="0.55000000000000004">
      <c r="A4" t="s">
        <v>61</v>
      </c>
    </row>
    <row r="6" spans="1:3" x14ac:dyDescent="0.55000000000000004">
      <c r="B6" s="13" t="s">
        <v>25</v>
      </c>
      <c r="C6" s="10" t="s">
        <v>62</v>
      </c>
    </row>
    <row r="7" spans="1:3" x14ac:dyDescent="0.55000000000000004">
      <c r="B7" s="14"/>
    </row>
    <row r="8" spans="1:3" x14ac:dyDescent="0.55000000000000004">
      <c r="B8" s="15" t="s">
        <v>14</v>
      </c>
      <c r="C8" s="9" t="s">
        <v>63</v>
      </c>
    </row>
    <row r="10" spans="1:3" x14ac:dyDescent="0.55000000000000004">
      <c r="B10" s="13" t="s">
        <v>15</v>
      </c>
    </row>
    <row r="11" spans="1:3" x14ac:dyDescent="0.55000000000000004">
      <c r="B11" s="16" t="s">
        <v>16</v>
      </c>
      <c r="C11" s="44">
        <v>0.04</v>
      </c>
    </row>
    <row r="12" spans="1:3" x14ac:dyDescent="0.55000000000000004">
      <c r="B12" s="18" t="s">
        <v>18</v>
      </c>
      <c r="C12" s="45">
        <v>0.03</v>
      </c>
    </row>
    <row r="13" spans="1:3" x14ac:dyDescent="0.55000000000000004">
      <c r="B13" s="20" t="s">
        <v>17</v>
      </c>
      <c r="C13" s="46">
        <v>0.02</v>
      </c>
    </row>
    <row r="14" spans="1:3" x14ac:dyDescent="0.55000000000000004">
      <c r="B14" s="18" t="s">
        <v>35</v>
      </c>
      <c r="C14" s="45">
        <v>0.01</v>
      </c>
    </row>
    <row r="15" spans="1:3" x14ac:dyDescent="0.55000000000000004">
      <c r="B15" s="22" t="s">
        <v>19</v>
      </c>
      <c r="C15" s="47">
        <v>5.0000000000000001E-3</v>
      </c>
    </row>
    <row r="19" spans="1:4" x14ac:dyDescent="0.55000000000000004">
      <c r="A19" s="3" t="s">
        <v>101</v>
      </c>
    </row>
    <row r="20" spans="1:4" x14ac:dyDescent="0.55000000000000004">
      <c r="A20" t="s">
        <v>103</v>
      </c>
    </row>
    <row r="22" spans="1:4" x14ac:dyDescent="0.55000000000000004">
      <c r="B22" s="13" t="s">
        <v>100</v>
      </c>
      <c r="C22" s="11">
        <v>500</v>
      </c>
      <c r="D22" s="18" t="s">
        <v>81</v>
      </c>
    </row>
    <row r="25" spans="1:4" x14ac:dyDescent="0.55000000000000004">
      <c r="A25" s="1" t="s">
        <v>29</v>
      </c>
    </row>
    <row r="26" spans="1:4" ht="6" customHeight="1" x14ac:dyDescent="0.55000000000000004"/>
    <row r="27" spans="1:4" x14ac:dyDescent="0.55000000000000004">
      <c r="B27" s="1" t="s">
        <v>31</v>
      </c>
    </row>
    <row r="28" spans="1:4" x14ac:dyDescent="0.55000000000000004">
      <c r="B28" t="s">
        <v>32</v>
      </c>
      <c r="C28" s="2">
        <f>+入力と結果!D18*100000</f>
        <v>0</v>
      </c>
      <c r="D28" s="34" t="s">
        <v>2</v>
      </c>
    </row>
    <row r="29" spans="1:4" x14ac:dyDescent="0.55000000000000004">
      <c r="B29" t="s">
        <v>33</v>
      </c>
      <c r="C29" s="2">
        <f>+入力と結果!D9</f>
        <v>0</v>
      </c>
      <c r="D29" s="7" t="s">
        <v>2</v>
      </c>
    </row>
    <row r="30" spans="1:4" x14ac:dyDescent="0.55000000000000004">
      <c r="B30" t="s">
        <v>34</v>
      </c>
      <c r="C30" s="2">
        <f>+入力と結果!D10</f>
        <v>0</v>
      </c>
      <c r="D30" s="7" t="s">
        <v>2</v>
      </c>
    </row>
    <row r="31" spans="1:4" x14ac:dyDescent="0.55000000000000004">
      <c r="B31" t="s">
        <v>96</v>
      </c>
      <c r="C31" s="2">
        <f>+入力と結果!D11</f>
        <v>0</v>
      </c>
      <c r="D31" s="7" t="s">
        <v>92</v>
      </c>
    </row>
    <row r="32" spans="1:4" x14ac:dyDescent="0.55000000000000004">
      <c r="B32" s="1" t="s">
        <v>14</v>
      </c>
      <c r="C32" s="33">
        <f>+C28+C30</f>
        <v>0</v>
      </c>
      <c r="D32" s="18" t="s">
        <v>64</v>
      </c>
    </row>
    <row r="33" spans="2:6" x14ac:dyDescent="0.55000000000000004">
      <c r="B33" t="s">
        <v>100</v>
      </c>
      <c r="C33" s="2">
        <f>+C22*10</f>
        <v>5000</v>
      </c>
      <c r="D33" s="7" t="s">
        <v>2</v>
      </c>
    </row>
    <row r="34" spans="2:6" x14ac:dyDescent="0.55000000000000004">
      <c r="E34" s="36" t="s">
        <v>43</v>
      </c>
    </row>
    <row r="35" spans="2:6" x14ac:dyDescent="0.55000000000000004">
      <c r="B35" s="25" t="s">
        <v>39</v>
      </c>
      <c r="C35" s="26" t="s">
        <v>36</v>
      </c>
      <c r="D35" s="26" t="s">
        <v>37</v>
      </c>
      <c r="E35" s="27" t="s">
        <v>38</v>
      </c>
    </row>
    <row r="36" spans="2:6" x14ac:dyDescent="0.55000000000000004">
      <c r="B36" s="28">
        <v>500000</v>
      </c>
      <c r="C36" s="28">
        <f>+MAX(MIN(C32,B36),0)</f>
        <v>0</v>
      </c>
      <c r="D36" s="29">
        <f>+C11</f>
        <v>0.04</v>
      </c>
      <c r="E36" s="28">
        <f>+C36*D36</f>
        <v>0</v>
      </c>
    </row>
    <row r="37" spans="2:6" x14ac:dyDescent="0.55000000000000004">
      <c r="B37" s="2">
        <v>1000000</v>
      </c>
      <c r="C37" s="2">
        <f>+IF($C$32&gt;B36,MIN($C$32-B36,B37-B36),0)</f>
        <v>0</v>
      </c>
      <c r="D37" s="24">
        <f>+C12</f>
        <v>0.03</v>
      </c>
      <c r="E37" s="2">
        <f t="shared" ref="E37:E40" si="0">+C37*D37</f>
        <v>0</v>
      </c>
    </row>
    <row r="38" spans="2:6" x14ac:dyDescent="0.55000000000000004">
      <c r="B38" s="28">
        <v>5000000</v>
      </c>
      <c r="C38" s="28">
        <f t="shared" ref="C38:C39" si="1">+IF($C$32&gt;B37,MIN($C$32-B37,B38-B37),0)</f>
        <v>0</v>
      </c>
      <c r="D38" s="29">
        <f>+C13</f>
        <v>0.02</v>
      </c>
      <c r="E38" s="28">
        <f t="shared" si="0"/>
        <v>0</v>
      </c>
    </row>
    <row r="39" spans="2:6" x14ac:dyDescent="0.55000000000000004">
      <c r="B39" s="2">
        <v>10000000</v>
      </c>
      <c r="C39" s="2">
        <f t="shared" si="1"/>
        <v>0</v>
      </c>
      <c r="D39" s="24">
        <f>+C14</f>
        <v>0.01</v>
      </c>
      <c r="E39" s="2">
        <f t="shared" si="0"/>
        <v>0</v>
      </c>
    </row>
    <row r="40" spans="2:6" x14ac:dyDescent="0.55000000000000004">
      <c r="B40" s="30" t="s">
        <v>40</v>
      </c>
      <c r="C40" s="31">
        <f>+MAX(C32-B39,0)</f>
        <v>0</v>
      </c>
      <c r="D40" s="32">
        <f>+C15</f>
        <v>5.0000000000000001E-3</v>
      </c>
      <c r="E40" s="31">
        <f t="shared" si="0"/>
        <v>0</v>
      </c>
    </row>
    <row r="41" spans="2:6" x14ac:dyDescent="0.55000000000000004">
      <c r="B41" s="2"/>
      <c r="C41" s="2"/>
      <c r="D41" s="33" t="s">
        <v>41</v>
      </c>
      <c r="E41" s="33">
        <f>SUM(E36:E40)</f>
        <v>0</v>
      </c>
    </row>
    <row r="42" spans="2:6" x14ac:dyDescent="0.55000000000000004">
      <c r="B42" s="2"/>
      <c r="C42" s="2"/>
      <c r="D42" s="2" t="s">
        <v>42</v>
      </c>
      <c r="E42" s="2">
        <f>+C33</f>
        <v>5000</v>
      </c>
    </row>
    <row r="43" spans="2:6" x14ac:dyDescent="0.55000000000000004">
      <c r="B43" s="2"/>
      <c r="C43" s="2"/>
      <c r="D43" s="37" t="s">
        <v>38</v>
      </c>
      <c r="E43" s="37">
        <f>+MAX(E41:E42)</f>
        <v>5000</v>
      </c>
      <c r="F43" s="2"/>
    </row>
    <row r="44" spans="2:6" ht="18.5" thickBot="1" x14ac:dyDescent="0.6">
      <c r="B44" s="2"/>
      <c r="C44" s="2"/>
      <c r="D44" s="38" t="s">
        <v>44</v>
      </c>
      <c r="E44" s="38">
        <f>+E43*1.1</f>
        <v>5500</v>
      </c>
      <c r="F44" s="2"/>
    </row>
    <row r="45" spans="2:6" ht="18.5" thickTop="1" x14ac:dyDescent="0.55000000000000004"/>
  </sheetData>
  <sheetProtection algorithmName="SHA-512" hashValue="x+SYEU4EXyWdo61vKXaRTrvagRJfD9zCluW2yiNw+uQyXvHFOnqdYGFcku90FJ1Eyppg+bA9yNYtsYQIzQ/k4Q==" saltValue="AsCTFkaMjr1Y0rhuG5rRNQ==" spinCount="100000" sheet="1" objects="1" scenarios="1" selectLockedCells="1"/>
  <phoneticPr fontId="2"/>
  <hyperlinks>
    <hyperlink ref="C6" r:id="rId1" xr:uid="{A9A8E03E-22F3-44C6-B1B4-7897507B1D31}"/>
  </hyperlinks>
  <pageMargins left="0.7" right="0.7" top="0.75" bottom="0.75" header="0.3" footer="0.3"/>
  <pageSetup paperSize="9" scale="91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入力と結果</vt:lpstr>
      <vt:lpstr>お知らせ</vt:lpstr>
      <vt:lpstr>前提と詳細 M&amp;Aセンター</vt:lpstr>
      <vt:lpstr>前提と詳細 M&amp;Aキャピタル</vt:lpstr>
      <vt:lpstr>前提と詳細 ストライク</vt:lpstr>
      <vt:lpstr>前提と詳細 FPG</vt:lpstr>
      <vt:lpstr>前提と詳細 フィンテック</vt:lpstr>
      <vt:lpstr>入力と結果!Print_Area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古旗 淳一</dc:creator>
  <cp:lastModifiedBy>古旗 淳一</cp:lastModifiedBy>
  <cp:lastPrinted>2019-10-12T07:42:11Z</cp:lastPrinted>
  <dcterms:created xsi:type="dcterms:W3CDTF">2015-06-05T18:17:20Z</dcterms:created>
  <dcterms:modified xsi:type="dcterms:W3CDTF">2020-07-14T02:24:09Z</dcterms:modified>
</cp:coreProperties>
</file>